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y.nfpower.nf.ca/FP/CBA/2022NPCBA/Project Documents/QA/PUB/PUB-NP-014/"/>
    </mc:Choice>
  </mc:AlternateContent>
  <bookViews>
    <workbookView xWindow="0" yWindow="0" windowWidth="19200" windowHeight="11295" tabRatio="819" firstSheet="1" activeTab="1"/>
  </bookViews>
  <sheets>
    <sheet name="Input Capital &amp; Operating Costs" sheetId="14" r:id="rId1"/>
    <sheet name="Generation plant Input" sheetId="17" r:id="rId2"/>
    <sheet name="Marginal Supply Costs" sheetId="18" r:id="rId3"/>
    <sheet name="Escalation Sheet" sheetId="12" r:id="rId4"/>
    <sheet name="Gen H 8%CCA" sheetId="8" r:id="rId5"/>
    <sheet name="Levelized PV Future Prod" sheetId="1" r:id="rId6"/>
    <sheet name="Energy Benefit" sheetId="20" r:id="rId7"/>
    <sheet name="Capacity Benefit (R.O.R)" sheetId="21" r:id="rId8"/>
    <sheet name="Capacity Benefit (Dispatch)" sheetId="23" r:id="rId9"/>
  </sheets>
  <calcPr calcId="152511"/>
</workbook>
</file>

<file path=xl/calcChain.xml><?xml version="1.0" encoding="utf-8"?>
<calcChain xmlns="http://schemas.openxmlformats.org/spreadsheetml/2006/main">
  <c r="C89" i="23" l="1"/>
  <c r="C88" i="23"/>
  <c r="C87" i="23"/>
  <c r="C86" i="23"/>
  <c r="C85" i="23"/>
  <c r="C84" i="23"/>
  <c r="C83" i="23"/>
  <c r="C82" i="23"/>
  <c r="C81" i="23"/>
  <c r="C80" i="23"/>
  <c r="C79" i="23"/>
  <c r="C78" i="23"/>
  <c r="C77" i="23"/>
  <c r="C76" i="23"/>
  <c r="C75" i="23"/>
  <c r="C74" i="23"/>
  <c r="C73" i="23"/>
  <c r="C72" i="23"/>
  <c r="C71" i="23"/>
  <c r="C70" i="23"/>
  <c r="C69" i="23"/>
  <c r="C68" i="23"/>
  <c r="C67" i="23"/>
  <c r="C66" i="23"/>
  <c r="C65" i="23"/>
  <c r="C64" i="23"/>
  <c r="C63" i="23"/>
  <c r="C62" i="23"/>
  <c r="C61" i="23"/>
  <c r="C60" i="23"/>
  <c r="C59" i="23"/>
  <c r="C58" i="23"/>
  <c r="C57" i="23"/>
  <c r="C56" i="23"/>
  <c r="C55" i="23"/>
  <c r="C54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D16" i="23" s="1"/>
  <c r="C15" i="23"/>
  <c r="D15" i="23" s="1"/>
  <c r="C14" i="23"/>
  <c r="D14" i="23" s="1"/>
  <c r="C13" i="23"/>
  <c r="D13" i="23" s="1"/>
  <c r="G13" i="23" s="1"/>
  <c r="C12" i="23"/>
  <c r="D12" i="23" s="1"/>
  <c r="C11" i="23"/>
  <c r="D11" i="23" s="1"/>
  <c r="G11" i="23" s="1"/>
  <c r="C10" i="23"/>
  <c r="D10" i="23" s="1"/>
  <c r="D9" i="23"/>
  <c r="F9" i="21"/>
  <c r="F8" i="20"/>
  <c r="G14" i="23" l="1"/>
  <c r="G9" i="23"/>
  <c r="G10" i="23"/>
  <c r="G16" i="23"/>
  <c r="G12" i="23"/>
  <c r="G15" i="23"/>
  <c r="C13" i="14"/>
  <c r="C13" i="1" s="1"/>
  <c r="C36" i="14" l="1"/>
  <c r="C26" i="14"/>
  <c r="C24" i="14"/>
  <c r="D61" i="17" l="1"/>
  <c r="D62" i="17"/>
  <c r="D63" i="17"/>
  <c r="D64" i="17"/>
  <c r="D65" i="17"/>
  <c r="D66" i="17"/>
  <c r="D67" i="17"/>
  <c r="G31" i="17" s="1"/>
  <c r="D68" i="17"/>
  <c r="G32" i="17" s="1"/>
  <c r="D69" i="17"/>
  <c r="G33" i="17" s="1"/>
  <c r="D70" i="17"/>
  <c r="G34" i="17" s="1"/>
  <c r="D71" i="17"/>
  <c r="G35" i="17" s="1"/>
  <c r="D72" i="17"/>
  <c r="D73" i="17"/>
  <c r="C5" i="12" l="1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4" i="12"/>
  <c r="C18" i="18" l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 s="1"/>
  <c r="C52" i="18" s="1"/>
  <c r="C53" i="18" s="1"/>
  <c r="C54" i="18" s="1"/>
  <c r="C55" i="18" s="1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  <c r="C73" i="18" s="1"/>
  <c r="C74" i="18" s="1"/>
  <c r="C75" i="18" s="1"/>
  <c r="C76" i="18" s="1"/>
  <c r="C77" i="18" s="1"/>
  <c r="C78" i="18" s="1"/>
  <c r="C79" i="18" s="1"/>
  <c r="C80" i="18" s="1"/>
  <c r="C81" i="18" s="1"/>
  <c r="C82" i="18" s="1"/>
  <c r="C83" i="18" s="1"/>
  <c r="C84" i="18" s="1"/>
  <c r="C85" i="18" s="1"/>
  <c r="C86" i="18" s="1"/>
  <c r="C87" i="18" s="1"/>
  <c r="C88" i="18" s="1"/>
  <c r="C89" i="18" s="1"/>
  <c r="C90" i="18" s="1"/>
  <c r="D18" i="18"/>
  <c r="D19" i="18" s="1"/>
  <c r="D20" i="18" s="1"/>
  <c r="D21" i="18" s="1"/>
  <c r="D22" i="18" s="1"/>
  <c r="D23" i="18" s="1"/>
  <c r="D24" i="18" s="1"/>
  <c r="D25" i="18" s="1"/>
  <c r="D26" i="18" s="1"/>
  <c r="D27" i="18" s="1"/>
  <c r="D28" i="18" s="1"/>
  <c r="D29" i="18" s="1"/>
  <c r="D30" i="18" s="1"/>
  <c r="D31" i="18" s="1"/>
  <c r="D32" i="18" s="1"/>
  <c r="D33" i="18" s="1"/>
  <c r="D34" i="18" s="1"/>
  <c r="D35" i="18" s="1"/>
  <c r="D36" i="18" s="1"/>
  <c r="D37" i="18" s="1"/>
  <c r="D38" i="18" s="1"/>
  <c r="D39" i="18" s="1"/>
  <c r="D40" i="18" s="1"/>
  <c r="D41" i="18" s="1"/>
  <c r="D42" i="18" s="1"/>
  <c r="D43" i="18" s="1"/>
  <c r="D44" i="18" s="1"/>
  <c r="D45" i="18" s="1"/>
  <c r="D46" i="18" s="1"/>
  <c r="D47" i="18" s="1"/>
  <c r="D48" i="18" s="1"/>
  <c r="D49" i="18" s="1"/>
  <c r="D50" i="18" s="1"/>
  <c r="D51" i="18" s="1"/>
  <c r="D52" i="18" s="1"/>
  <c r="D53" i="18" s="1"/>
  <c r="D54" i="18" s="1"/>
  <c r="D55" i="18" s="1"/>
  <c r="D56" i="18" s="1"/>
  <c r="D57" i="18" s="1"/>
  <c r="D58" i="18" s="1"/>
  <c r="D59" i="18" s="1"/>
  <c r="D60" i="18" s="1"/>
  <c r="D61" i="18" s="1"/>
  <c r="D62" i="18" s="1"/>
  <c r="D63" i="18" s="1"/>
  <c r="D64" i="18" s="1"/>
  <c r="D65" i="18" s="1"/>
  <c r="D66" i="18" s="1"/>
  <c r="D67" i="18" s="1"/>
  <c r="D68" i="18" s="1"/>
  <c r="D69" i="18" s="1"/>
  <c r="D70" i="18" s="1"/>
  <c r="D71" i="18" s="1"/>
  <c r="D72" i="18" s="1"/>
  <c r="D73" i="18" s="1"/>
  <c r="D74" i="18" s="1"/>
  <c r="D75" i="18" s="1"/>
  <c r="D76" i="18" s="1"/>
  <c r="D77" i="18" s="1"/>
  <c r="D78" i="18" s="1"/>
  <c r="D79" i="18" s="1"/>
  <c r="D80" i="18" s="1"/>
  <c r="D81" i="18" s="1"/>
  <c r="D82" i="18" s="1"/>
  <c r="D83" i="18" s="1"/>
  <c r="D84" i="18" s="1"/>
  <c r="D85" i="18" s="1"/>
  <c r="D86" i="18" s="1"/>
  <c r="D87" i="18" s="1"/>
  <c r="D88" i="18" s="1"/>
  <c r="D89" i="18" s="1"/>
  <c r="D90" i="18" s="1"/>
  <c r="F18" i="18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F29" i="18" s="1"/>
  <c r="F30" i="18" s="1"/>
  <c r="F31" i="18" s="1"/>
  <c r="F32" i="18" s="1"/>
  <c r="F33" i="18" s="1"/>
  <c r="F34" i="18" s="1"/>
  <c r="F35" i="18" s="1"/>
  <c r="F36" i="18" s="1"/>
  <c r="F37" i="18" s="1"/>
  <c r="F38" i="18" s="1"/>
  <c r="F39" i="18" s="1"/>
  <c r="F40" i="18" s="1"/>
  <c r="F41" i="18" s="1"/>
  <c r="F42" i="18" s="1"/>
  <c r="F43" i="18" s="1"/>
  <c r="F44" i="18" s="1"/>
  <c r="F45" i="18" s="1"/>
  <c r="F46" i="18" s="1"/>
  <c r="F47" i="18" s="1"/>
  <c r="F48" i="18" s="1"/>
  <c r="F49" i="18" s="1"/>
  <c r="F50" i="18" s="1"/>
  <c r="F51" i="18" s="1"/>
  <c r="F52" i="18" s="1"/>
  <c r="F53" i="18" s="1"/>
  <c r="F54" i="18" s="1"/>
  <c r="F55" i="18" s="1"/>
  <c r="F56" i="18" s="1"/>
  <c r="F57" i="18" s="1"/>
  <c r="F58" i="18" s="1"/>
  <c r="F59" i="18" s="1"/>
  <c r="F60" i="18" s="1"/>
  <c r="F61" i="18" s="1"/>
  <c r="F62" i="18" s="1"/>
  <c r="F63" i="18" s="1"/>
  <c r="F64" i="18" s="1"/>
  <c r="F65" i="18" s="1"/>
  <c r="F66" i="18" s="1"/>
  <c r="F67" i="18" s="1"/>
  <c r="F68" i="18" s="1"/>
  <c r="F69" i="18" s="1"/>
  <c r="F70" i="18" s="1"/>
  <c r="F71" i="18" s="1"/>
  <c r="F72" i="18" s="1"/>
  <c r="F73" i="18" s="1"/>
  <c r="F74" i="18" s="1"/>
  <c r="F75" i="18" s="1"/>
  <c r="F76" i="18" s="1"/>
  <c r="F77" i="18" s="1"/>
  <c r="F78" i="18" s="1"/>
  <c r="F79" i="18" s="1"/>
  <c r="F80" i="18" s="1"/>
  <c r="F81" i="18" s="1"/>
  <c r="F82" i="18" s="1"/>
  <c r="F83" i="18" s="1"/>
  <c r="F84" i="18" s="1"/>
  <c r="F85" i="18" s="1"/>
  <c r="F86" i="18" s="1"/>
  <c r="F87" i="18" s="1"/>
  <c r="F88" i="18" s="1"/>
  <c r="F89" i="18" s="1"/>
  <c r="F90" i="18" s="1"/>
  <c r="I18" i="18"/>
  <c r="G18" i="18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G73" i="18" s="1"/>
  <c r="G74" i="18" s="1"/>
  <c r="G75" i="18" s="1"/>
  <c r="G76" i="18" s="1"/>
  <c r="G77" i="18" s="1"/>
  <c r="G78" i="18" s="1"/>
  <c r="G79" i="18" s="1"/>
  <c r="G80" i="18" s="1"/>
  <c r="G81" i="18" s="1"/>
  <c r="G82" i="18" s="1"/>
  <c r="G83" i="18" s="1"/>
  <c r="G84" i="18" s="1"/>
  <c r="G85" i="18" s="1"/>
  <c r="G86" i="18" s="1"/>
  <c r="G87" i="18" s="1"/>
  <c r="G88" i="18" s="1"/>
  <c r="G89" i="18" s="1"/>
  <c r="G90" i="18" s="1"/>
  <c r="B18" i="18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H18" i="18"/>
  <c r="H19" i="18" s="1"/>
  <c r="H20" i="18" s="1"/>
  <c r="H21" i="18" s="1"/>
  <c r="H22" i="18" s="1"/>
  <c r="H23" i="18" s="1"/>
  <c r="H24" i="18" s="1"/>
  <c r="H25" i="18" s="1"/>
  <c r="H26" i="18" s="1"/>
  <c r="H27" i="18" s="1"/>
  <c r="H28" i="18" s="1"/>
  <c r="H29" i="18" s="1"/>
  <c r="H30" i="18" s="1"/>
  <c r="H31" i="18" s="1"/>
  <c r="H32" i="18" s="1"/>
  <c r="H33" i="18" s="1"/>
  <c r="H34" i="18" s="1"/>
  <c r="H35" i="18" s="1"/>
  <c r="H36" i="18" s="1"/>
  <c r="H37" i="18" s="1"/>
  <c r="H38" i="18" s="1"/>
  <c r="H39" i="18" s="1"/>
  <c r="H40" i="18" s="1"/>
  <c r="H41" i="18" s="1"/>
  <c r="H42" i="18" s="1"/>
  <c r="H43" i="18" s="1"/>
  <c r="H44" i="18" s="1"/>
  <c r="H45" i="18" s="1"/>
  <c r="H46" i="18" s="1"/>
  <c r="H47" i="18" s="1"/>
  <c r="H48" i="18" s="1"/>
  <c r="H49" i="18" s="1"/>
  <c r="H50" i="18" s="1"/>
  <c r="H51" i="18" s="1"/>
  <c r="H52" i="18" s="1"/>
  <c r="H53" i="18" s="1"/>
  <c r="H54" i="18" s="1"/>
  <c r="H55" i="18" s="1"/>
  <c r="H56" i="18" s="1"/>
  <c r="H57" i="18" s="1"/>
  <c r="H58" i="18" s="1"/>
  <c r="H59" i="18" s="1"/>
  <c r="H60" i="18" s="1"/>
  <c r="H61" i="18" s="1"/>
  <c r="H62" i="18" s="1"/>
  <c r="H63" i="18" s="1"/>
  <c r="H64" i="18" s="1"/>
  <c r="H65" i="18" s="1"/>
  <c r="H66" i="18" s="1"/>
  <c r="H67" i="18" s="1"/>
  <c r="H68" i="18" s="1"/>
  <c r="H69" i="18" s="1"/>
  <c r="H70" i="18" s="1"/>
  <c r="H71" i="18" s="1"/>
  <c r="H72" i="18" s="1"/>
  <c r="H73" i="18" s="1"/>
  <c r="H74" i="18" s="1"/>
  <c r="H75" i="18" s="1"/>
  <c r="H76" i="18" s="1"/>
  <c r="H77" i="18" s="1"/>
  <c r="H78" i="18" s="1"/>
  <c r="H79" i="18" s="1"/>
  <c r="H80" i="18" s="1"/>
  <c r="H81" i="18" s="1"/>
  <c r="H82" i="18" s="1"/>
  <c r="H83" i="18" s="1"/>
  <c r="H84" i="18" s="1"/>
  <c r="H85" i="18" s="1"/>
  <c r="H86" i="18" s="1"/>
  <c r="H87" i="18" s="1"/>
  <c r="H88" i="18" s="1"/>
  <c r="H89" i="18" s="1"/>
  <c r="H90" i="18" s="1"/>
  <c r="C12" i="1"/>
  <c r="I19" i="18" l="1"/>
  <c r="D17" i="23"/>
  <c r="G17" i="23" s="1"/>
  <c r="E44" i="17"/>
  <c r="E45" i="17" s="1"/>
  <c r="E47" i="17" s="1"/>
  <c r="I20" i="18" l="1"/>
  <c r="D18" i="23"/>
  <c r="G18" i="23" s="1"/>
  <c r="P10" i="18"/>
  <c r="O10" i="18"/>
  <c r="I21" i="18" l="1"/>
  <c r="D19" i="23"/>
  <c r="G19" i="23" s="1"/>
  <c r="M11" i="18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M22" i="18" s="1"/>
  <c r="M23" i="18" s="1"/>
  <c r="M24" i="18" s="1"/>
  <c r="M25" i="18" s="1"/>
  <c r="M26" i="18" s="1"/>
  <c r="M27" i="18" s="1"/>
  <c r="M28" i="18" s="1"/>
  <c r="M29" i="18" s="1"/>
  <c r="M30" i="18" s="1"/>
  <c r="M31" i="18" s="1"/>
  <c r="M32" i="18" s="1"/>
  <c r="M33" i="18" s="1"/>
  <c r="M34" i="18" s="1"/>
  <c r="M35" i="18" s="1"/>
  <c r="M36" i="18" s="1"/>
  <c r="M37" i="18" s="1"/>
  <c r="M38" i="18" s="1"/>
  <c r="M39" i="18" s="1"/>
  <c r="M40" i="18" s="1"/>
  <c r="M41" i="18" s="1"/>
  <c r="M42" i="18" s="1"/>
  <c r="M43" i="18" s="1"/>
  <c r="M44" i="18" s="1"/>
  <c r="M45" i="18" s="1"/>
  <c r="M46" i="18" s="1"/>
  <c r="M47" i="18" s="1"/>
  <c r="M48" i="18" s="1"/>
  <c r="M49" i="18" s="1"/>
  <c r="M50" i="18" s="1"/>
  <c r="M51" i="18" s="1"/>
  <c r="M52" i="18" s="1"/>
  <c r="M53" i="18" s="1"/>
  <c r="M54" i="18" s="1"/>
  <c r="M55" i="18" s="1"/>
  <c r="M56" i="18" s="1"/>
  <c r="M57" i="18" s="1"/>
  <c r="M58" i="18" s="1"/>
  <c r="M59" i="18" s="1"/>
  <c r="M60" i="18" s="1"/>
  <c r="M61" i="18" s="1"/>
  <c r="M62" i="18" s="1"/>
  <c r="M63" i="18" s="1"/>
  <c r="M64" i="18" s="1"/>
  <c r="M65" i="18" s="1"/>
  <c r="M66" i="18" s="1"/>
  <c r="M67" i="18" s="1"/>
  <c r="M68" i="18" s="1"/>
  <c r="M69" i="18" s="1"/>
  <c r="M70" i="18" s="1"/>
  <c r="M71" i="18" s="1"/>
  <c r="M72" i="18" s="1"/>
  <c r="M73" i="18" s="1"/>
  <c r="M74" i="18" s="1"/>
  <c r="M75" i="18" s="1"/>
  <c r="M76" i="18" s="1"/>
  <c r="M77" i="18" s="1"/>
  <c r="M78" i="18" s="1"/>
  <c r="M79" i="18" s="1"/>
  <c r="M80" i="18" s="1"/>
  <c r="M81" i="18" s="1"/>
  <c r="M82" i="18" s="1"/>
  <c r="M83" i="18" s="1"/>
  <c r="M84" i="18" s="1"/>
  <c r="M85" i="18" s="1"/>
  <c r="M86" i="18" s="1"/>
  <c r="M87" i="18" s="1"/>
  <c r="M88" i="18" s="1"/>
  <c r="M89" i="18" s="1"/>
  <c r="M90" i="18" s="1"/>
  <c r="L11" i="18"/>
  <c r="L12" i="18" s="1"/>
  <c r="L13" i="18" s="1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L37" i="18" s="1"/>
  <c r="L38" i="18" s="1"/>
  <c r="L39" i="18" s="1"/>
  <c r="L40" i="18" s="1"/>
  <c r="L41" i="18" s="1"/>
  <c r="L42" i="18" s="1"/>
  <c r="L43" i="18" s="1"/>
  <c r="L44" i="18" s="1"/>
  <c r="L45" i="18" s="1"/>
  <c r="L46" i="18" s="1"/>
  <c r="L47" i="18" s="1"/>
  <c r="L48" i="18" s="1"/>
  <c r="L49" i="18" s="1"/>
  <c r="L50" i="18" s="1"/>
  <c r="L51" i="18" s="1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2" i="18" s="1"/>
  <c r="L63" i="18" s="1"/>
  <c r="L64" i="18" s="1"/>
  <c r="L65" i="18" s="1"/>
  <c r="L66" i="18" s="1"/>
  <c r="L67" i="18" s="1"/>
  <c r="L68" i="18" s="1"/>
  <c r="L69" i="18" s="1"/>
  <c r="L70" i="18" s="1"/>
  <c r="L71" i="18" s="1"/>
  <c r="L72" i="18" s="1"/>
  <c r="L73" i="18" s="1"/>
  <c r="L74" i="18" s="1"/>
  <c r="L75" i="18" s="1"/>
  <c r="L76" i="18" s="1"/>
  <c r="L77" i="18" s="1"/>
  <c r="L78" i="18" s="1"/>
  <c r="L79" i="18" s="1"/>
  <c r="L80" i="18" s="1"/>
  <c r="L81" i="18" s="1"/>
  <c r="L82" i="18" s="1"/>
  <c r="L83" i="18" s="1"/>
  <c r="L84" i="18" s="1"/>
  <c r="L85" i="18" s="1"/>
  <c r="L86" i="18" s="1"/>
  <c r="L87" i="18" s="1"/>
  <c r="L88" i="18" s="1"/>
  <c r="L89" i="18" s="1"/>
  <c r="L90" i="18" s="1"/>
  <c r="K11" i="18"/>
  <c r="I22" i="18" l="1"/>
  <c r="D20" i="23"/>
  <c r="G20" i="23" s="1"/>
  <c r="K12" i="18"/>
  <c r="P11" i="18"/>
  <c r="C10" i="21" s="1"/>
  <c r="F10" i="21" s="1"/>
  <c r="I23" i="18" l="1"/>
  <c r="D21" i="23"/>
  <c r="G21" i="23" s="1"/>
  <c r="K13" i="18"/>
  <c r="P12" i="18"/>
  <c r="C11" i="21" s="1"/>
  <c r="F11" i="21" s="1"/>
  <c r="I24" i="18" l="1"/>
  <c r="D22" i="23"/>
  <c r="G22" i="23" s="1"/>
  <c r="K14" i="18"/>
  <c r="P13" i="18"/>
  <c r="C12" i="21" s="1"/>
  <c r="F12" i="21" s="1"/>
  <c r="I25" i="18" l="1"/>
  <c r="D23" i="23"/>
  <c r="G23" i="23" s="1"/>
  <c r="K15" i="18"/>
  <c r="P14" i="18"/>
  <c r="C13" i="21" s="1"/>
  <c r="F13" i="21" s="1"/>
  <c r="I26" i="18" l="1"/>
  <c r="D24" i="23"/>
  <c r="G24" i="23" s="1"/>
  <c r="K16" i="18"/>
  <c r="P15" i="18"/>
  <c r="C14" i="21" s="1"/>
  <c r="F14" i="21" s="1"/>
  <c r="I27" i="18" l="1"/>
  <c r="D25" i="23"/>
  <c r="G25" i="23" s="1"/>
  <c r="K17" i="18"/>
  <c r="P16" i="18"/>
  <c r="C15" i="21" s="1"/>
  <c r="F15" i="21" s="1"/>
  <c r="I28" i="18" l="1"/>
  <c r="D26" i="23"/>
  <c r="G26" i="23" s="1"/>
  <c r="K18" i="18"/>
  <c r="O18" i="18" s="1"/>
  <c r="C16" i="20" s="1"/>
  <c r="F16" i="20" s="1"/>
  <c r="P17" i="18"/>
  <c r="C16" i="21" s="1"/>
  <c r="F16" i="21" s="1"/>
  <c r="O11" i="18"/>
  <c r="C9" i="20" s="1"/>
  <c r="F9" i="20" s="1"/>
  <c r="O12" i="18"/>
  <c r="C10" i="20" s="1"/>
  <c r="F10" i="20" s="1"/>
  <c r="O13" i="18"/>
  <c r="C11" i="20" s="1"/>
  <c r="F11" i="20" s="1"/>
  <c r="O14" i="18"/>
  <c r="C12" i="20" s="1"/>
  <c r="F12" i="20" s="1"/>
  <c r="O15" i="18"/>
  <c r="C13" i="20" s="1"/>
  <c r="F13" i="20" s="1"/>
  <c r="O16" i="18"/>
  <c r="C14" i="20" s="1"/>
  <c r="F14" i="20" s="1"/>
  <c r="O17" i="18"/>
  <c r="C15" i="20" s="1"/>
  <c r="F15" i="20" s="1"/>
  <c r="I29" i="18" l="1"/>
  <c r="D27" i="23"/>
  <c r="G27" i="23" s="1"/>
  <c r="K19" i="18"/>
  <c r="P18" i="18"/>
  <c r="C17" i="21" s="1"/>
  <c r="F17" i="21" s="1"/>
  <c r="C36" i="17"/>
  <c r="D10" i="17"/>
  <c r="E48" i="17" s="1"/>
  <c r="E50" i="17" s="1"/>
  <c r="H37" i="17" s="1"/>
  <c r="I30" i="18" l="1"/>
  <c r="D28" i="23"/>
  <c r="G28" i="23" s="1"/>
  <c r="K20" i="18"/>
  <c r="P19" i="18"/>
  <c r="C18" i="21" s="1"/>
  <c r="F18" i="21" s="1"/>
  <c r="O19" i="18"/>
  <c r="C17" i="20" s="1"/>
  <c r="F17" i="20" s="1"/>
  <c r="D12" i="1"/>
  <c r="E12" i="1"/>
  <c r="F12" i="1"/>
  <c r="G12" i="1"/>
  <c r="H12" i="1"/>
  <c r="I31" i="18" l="1"/>
  <c r="D29" i="23"/>
  <c r="G29" i="23" s="1"/>
  <c r="K21" i="18"/>
  <c r="P20" i="18"/>
  <c r="C19" i="21" s="1"/>
  <c r="F19" i="21" s="1"/>
  <c r="O20" i="18"/>
  <c r="C18" i="20" s="1"/>
  <c r="F18" i="20" s="1"/>
  <c r="I32" i="18" l="1"/>
  <c r="D30" i="23"/>
  <c r="G30" i="23" s="1"/>
  <c r="K22" i="18"/>
  <c r="P21" i="18"/>
  <c r="C20" i="21" s="1"/>
  <c r="F20" i="21" s="1"/>
  <c r="O21" i="18"/>
  <c r="C19" i="20" s="1"/>
  <c r="F19" i="20" s="1"/>
  <c r="B99" i="8"/>
  <c r="B100" i="8" s="1"/>
  <c r="I33" i="18" l="1"/>
  <c r="D31" i="23"/>
  <c r="G31" i="23" s="1"/>
  <c r="K23" i="18"/>
  <c r="P22" i="18"/>
  <c r="C21" i="21" s="1"/>
  <c r="F21" i="21" s="1"/>
  <c r="O22" i="18"/>
  <c r="C20" i="20" s="1"/>
  <c r="F20" i="20" s="1"/>
  <c r="I34" i="18" l="1"/>
  <c r="D32" i="23"/>
  <c r="G32" i="23" s="1"/>
  <c r="K24" i="18"/>
  <c r="P23" i="18"/>
  <c r="C22" i="21" s="1"/>
  <c r="F22" i="21" s="1"/>
  <c r="O23" i="18"/>
  <c r="C21" i="20" s="1"/>
  <c r="F21" i="20" s="1"/>
  <c r="I35" i="18" l="1"/>
  <c r="D33" i="23"/>
  <c r="G33" i="23" s="1"/>
  <c r="K25" i="18"/>
  <c r="P24" i="18"/>
  <c r="C23" i="21" s="1"/>
  <c r="F23" i="21" s="1"/>
  <c r="O24" i="18"/>
  <c r="C22" i="20" s="1"/>
  <c r="F22" i="20" s="1"/>
  <c r="A84" i="12"/>
  <c r="E4" i="12"/>
  <c r="I36" i="18" l="1"/>
  <c r="D34" i="23"/>
  <c r="G34" i="23" s="1"/>
  <c r="K26" i="18"/>
  <c r="P25" i="18"/>
  <c r="C24" i="21" s="1"/>
  <c r="F24" i="21" s="1"/>
  <c r="O25" i="18"/>
  <c r="C23" i="20" s="1"/>
  <c r="F23" i="20" s="1"/>
  <c r="E5" i="12"/>
  <c r="E13" i="1"/>
  <c r="F13" i="1"/>
  <c r="G13" i="1"/>
  <c r="H13" i="1"/>
  <c r="D13" i="1"/>
  <c r="I37" i="18" l="1"/>
  <c r="D35" i="23"/>
  <c r="G35" i="23" s="1"/>
  <c r="K27" i="18"/>
  <c r="P26" i="18"/>
  <c r="C25" i="21" s="1"/>
  <c r="F25" i="21" s="1"/>
  <c r="O26" i="18"/>
  <c r="C24" i="20" s="1"/>
  <c r="F24" i="20" s="1"/>
  <c r="E6" i="12"/>
  <c r="H14" i="1"/>
  <c r="D14" i="1"/>
  <c r="E14" i="1"/>
  <c r="F14" i="1"/>
  <c r="G14" i="1"/>
  <c r="C14" i="1"/>
  <c r="I38" i="18" l="1"/>
  <c r="D36" i="23"/>
  <c r="G36" i="23" s="1"/>
  <c r="K28" i="18"/>
  <c r="P27" i="18"/>
  <c r="C26" i="21" s="1"/>
  <c r="F26" i="21" s="1"/>
  <c r="O27" i="18"/>
  <c r="C25" i="20" s="1"/>
  <c r="F25" i="20" s="1"/>
  <c r="E7" i="12"/>
  <c r="E15" i="1"/>
  <c r="F15" i="1"/>
  <c r="C15" i="1"/>
  <c r="G15" i="1"/>
  <c r="H15" i="1"/>
  <c r="D15" i="1"/>
  <c r="I39" i="18" l="1"/>
  <c r="D37" i="23"/>
  <c r="G37" i="23" s="1"/>
  <c r="K29" i="18"/>
  <c r="P28" i="18"/>
  <c r="C27" i="21" s="1"/>
  <c r="F27" i="21" s="1"/>
  <c r="O28" i="18"/>
  <c r="C26" i="20" s="1"/>
  <c r="F26" i="20" s="1"/>
  <c r="E8" i="12"/>
  <c r="H16" i="1"/>
  <c r="D16" i="1"/>
  <c r="E16" i="1"/>
  <c r="F16" i="1"/>
  <c r="C16" i="1"/>
  <c r="G16" i="1"/>
  <c r="E34" i="17"/>
  <c r="E33" i="17"/>
  <c r="I40" i="18" l="1"/>
  <c r="D38" i="23"/>
  <c r="G38" i="23" s="1"/>
  <c r="K30" i="18"/>
  <c r="P29" i="18"/>
  <c r="C28" i="21" s="1"/>
  <c r="F28" i="21" s="1"/>
  <c r="O29" i="18"/>
  <c r="C27" i="20" s="1"/>
  <c r="F27" i="20" s="1"/>
  <c r="E9" i="12"/>
  <c r="E17" i="1"/>
  <c r="F17" i="1"/>
  <c r="C17" i="1"/>
  <c r="G17" i="1"/>
  <c r="H17" i="1"/>
  <c r="D17" i="1"/>
  <c r="E35" i="17"/>
  <c r="F35" i="17" s="1"/>
  <c r="H35" i="17" s="1"/>
  <c r="F34" i="17"/>
  <c r="H34" i="17" s="1"/>
  <c r="F33" i="17"/>
  <c r="H33" i="17" s="1"/>
  <c r="I41" i="18" l="1"/>
  <c r="D39" i="23"/>
  <c r="G39" i="23" s="1"/>
  <c r="K31" i="18"/>
  <c r="P30" i="18"/>
  <c r="C29" i="21" s="1"/>
  <c r="F29" i="21" s="1"/>
  <c r="O30" i="18"/>
  <c r="C28" i="20" s="1"/>
  <c r="F28" i="20" s="1"/>
  <c r="E10" i="12"/>
  <c r="H18" i="1"/>
  <c r="D18" i="1"/>
  <c r="E18" i="1"/>
  <c r="F18" i="1"/>
  <c r="C18" i="1"/>
  <c r="G18" i="1"/>
  <c r="I42" i="18" l="1"/>
  <c r="D40" i="23"/>
  <c r="G40" i="23" s="1"/>
  <c r="K32" i="18"/>
  <c r="P31" i="18"/>
  <c r="C30" i="21" s="1"/>
  <c r="F30" i="21" s="1"/>
  <c r="O31" i="18"/>
  <c r="C29" i="20" s="1"/>
  <c r="F29" i="20" s="1"/>
  <c r="E32" i="17"/>
  <c r="F32" i="17" s="1"/>
  <c r="H32" i="17" s="1"/>
  <c r="D36" i="17"/>
  <c r="E11" i="12"/>
  <c r="E19" i="1"/>
  <c r="F19" i="1"/>
  <c r="C19" i="1"/>
  <c r="G19" i="1"/>
  <c r="H19" i="1"/>
  <c r="D19" i="1"/>
  <c r="E31" i="17"/>
  <c r="I43" i="18" l="1"/>
  <c r="D41" i="23"/>
  <c r="G41" i="23" s="1"/>
  <c r="K33" i="18"/>
  <c r="P32" i="18"/>
  <c r="C31" i="21" s="1"/>
  <c r="F31" i="21" s="1"/>
  <c r="O32" i="18"/>
  <c r="C30" i="20" s="1"/>
  <c r="F30" i="20" s="1"/>
  <c r="E36" i="17"/>
  <c r="F36" i="17" s="1"/>
  <c r="E12" i="12"/>
  <c r="H20" i="1"/>
  <c r="D20" i="1"/>
  <c r="E20" i="1"/>
  <c r="F20" i="1"/>
  <c r="G20" i="1"/>
  <c r="C20" i="1"/>
  <c r="F31" i="17"/>
  <c r="H31" i="17" s="1"/>
  <c r="H36" i="17" s="1"/>
  <c r="H38" i="17" s="1"/>
  <c r="I44" i="18" l="1"/>
  <c r="D42" i="23"/>
  <c r="G42" i="23" s="1"/>
  <c r="K34" i="18"/>
  <c r="P33" i="18"/>
  <c r="C32" i="21" s="1"/>
  <c r="F32" i="21" s="1"/>
  <c r="O33" i="18"/>
  <c r="C31" i="20" s="1"/>
  <c r="F31" i="20" s="1"/>
  <c r="D12" i="14"/>
  <c r="E13" i="12"/>
  <c r="E21" i="1"/>
  <c r="F21" i="1"/>
  <c r="C21" i="1"/>
  <c r="G21" i="1"/>
  <c r="H21" i="1"/>
  <c r="D21" i="1"/>
  <c r="B12" i="14"/>
  <c r="B12" i="1"/>
  <c r="I45" i="18" l="1"/>
  <c r="D43" i="23"/>
  <c r="G43" i="23" s="1"/>
  <c r="D8" i="20"/>
  <c r="E8" i="20" s="1"/>
  <c r="D9" i="21"/>
  <c r="E9" i="21" s="1"/>
  <c r="B9" i="23"/>
  <c r="B8" i="20"/>
  <c r="B9" i="21" s="1"/>
  <c r="E9" i="23"/>
  <c r="F9" i="23" s="1"/>
  <c r="K35" i="18"/>
  <c r="P34" i="18"/>
  <c r="C33" i="21" s="1"/>
  <c r="F33" i="21" s="1"/>
  <c r="O34" i="18"/>
  <c r="C32" i="20" s="1"/>
  <c r="F32" i="20" s="1"/>
  <c r="E14" i="12"/>
  <c r="H22" i="1"/>
  <c r="D22" i="1"/>
  <c r="E22" i="1"/>
  <c r="F22" i="1"/>
  <c r="G22" i="1"/>
  <c r="C22" i="1"/>
  <c r="I46" i="18" l="1"/>
  <c r="D44" i="23"/>
  <c r="G44" i="23" s="1"/>
  <c r="K36" i="18"/>
  <c r="P35" i="18"/>
  <c r="C34" i="21" s="1"/>
  <c r="F34" i="21" s="1"/>
  <c r="O35" i="18"/>
  <c r="C33" i="20" s="1"/>
  <c r="F33" i="20" s="1"/>
  <c r="E15" i="12"/>
  <c r="E23" i="1"/>
  <c r="F23" i="1"/>
  <c r="C23" i="1"/>
  <c r="G23" i="1"/>
  <c r="H23" i="1"/>
  <c r="D23" i="1"/>
  <c r="I47" i="18" l="1"/>
  <c r="D45" i="23"/>
  <c r="G45" i="23" s="1"/>
  <c r="K37" i="18"/>
  <c r="P36" i="18"/>
  <c r="C35" i="21" s="1"/>
  <c r="F35" i="21" s="1"/>
  <c r="O36" i="18"/>
  <c r="C34" i="20" s="1"/>
  <c r="F34" i="20" s="1"/>
  <c r="E16" i="12"/>
  <c r="H24" i="1"/>
  <c r="D24" i="1"/>
  <c r="E24" i="1"/>
  <c r="F24" i="1"/>
  <c r="C24" i="1"/>
  <c r="G24" i="1"/>
  <c r="I48" i="18" l="1"/>
  <c r="D46" i="23"/>
  <c r="G46" i="23" s="1"/>
  <c r="K38" i="18"/>
  <c r="P37" i="18"/>
  <c r="C36" i="21" s="1"/>
  <c r="F36" i="21" s="1"/>
  <c r="O37" i="18"/>
  <c r="C35" i="20" s="1"/>
  <c r="F35" i="20" s="1"/>
  <c r="E17" i="12"/>
  <c r="E25" i="1"/>
  <c r="F25" i="1"/>
  <c r="C25" i="1"/>
  <c r="G25" i="1"/>
  <c r="H25" i="1"/>
  <c r="D25" i="1"/>
  <c r="I49" i="18" l="1"/>
  <c r="D47" i="23"/>
  <c r="G47" i="23" s="1"/>
  <c r="K39" i="18"/>
  <c r="P38" i="18"/>
  <c r="C37" i="21" s="1"/>
  <c r="F37" i="21" s="1"/>
  <c r="O38" i="18"/>
  <c r="C36" i="20" s="1"/>
  <c r="F36" i="20" s="1"/>
  <c r="E18" i="12"/>
  <c r="H26" i="1"/>
  <c r="D26" i="1"/>
  <c r="E26" i="1"/>
  <c r="F26" i="1"/>
  <c r="C26" i="1"/>
  <c r="G26" i="1"/>
  <c r="C12" i="8"/>
  <c r="B13" i="14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K97" i="8"/>
  <c r="D13" i="14"/>
  <c r="I50" i="18" l="1"/>
  <c r="D48" i="23"/>
  <c r="G48" i="23" s="1"/>
  <c r="K40" i="18"/>
  <c r="P39" i="18"/>
  <c r="C38" i="21" s="1"/>
  <c r="F38" i="21" s="1"/>
  <c r="O39" i="18"/>
  <c r="C37" i="20" s="1"/>
  <c r="F37" i="20" s="1"/>
  <c r="D14" i="14"/>
  <c r="L14" i="1" s="1"/>
  <c r="L13" i="1"/>
  <c r="E19" i="12"/>
  <c r="E27" i="1"/>
  <c r="F27" i="1"/>
  <c r="C27" i="1"/>
  <c r="G27" i="1"/>
  <c r="H27" i="1"/>
  <c r="D27" i="1"/>
  <c r="D12" i="8"/>
  <c r="D96" i="8" s="1"/>
  <c r="B13" i="1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C94" i="8"/>
  <c r="C92" i="8"/>
  <c r="C90" i="8"/>
  <c r="C88" i="8"/>
  <c r="C86" i="8"/>
  <c r="C84" i="8"/>
  <c r="C82" i="8"/>
  <c r="C80" i="8"/>
  <c r="C78" i="8"/>
  <c r="C76" i="8"/>
  <c r="C18" i="8"/>
  <c r="C19" i="8"/>
  <c r="C22" i="8"/>
  <c r="C23" i="8"/>
  <c r="C26" i="8"/>
  <c r="C27" i="8"/>
  <c r="C30" i="8"/>
  <c r="C31" i="8"/>
  <c r="C34" i="8"/>
  <c r="C35" i="8"/>
  <c r="C38" i="8"/>
  <c r="C39" i="8"/>
  <c r="C42" i="8"/>
  <c r="C43" i="8"/>
  <c r="C46" i="8"/>
  <c r="C47" i="8"/>
  <c r="C50" i="8"/>
  <c r="C51" i="8"/>
  <c r="C54" i="8"/>
  <c r="C55" i="8"/>
  <c r="C58" i="8"/>
  <c r="C59" i="8"/>
  <c r="C62" i="8"/>
  <c r="C63" i="8"/>
  <c r="C66" i="8"/>
  <c r="C67" i="8"/>
  <c r="C70" i="8"/>
  <c r="C71" i="8"/>
  <c r="C96" i="8"/>
  <c r="C95" i="8"/>
  <c r="C93" i="8"/>
  <c r="C91" i="8"/>
  <c r="C89" i="8"/>
  <c r="C87" i="8"/>
  <c r="C85" i="8"/>
  <c r="C83" i="8"/>
  <c r="C81" i="8"/>
  <c r="C79" i="8"/>
  <c r="C77" i="8"/>
  <c r="C16" i="8"/>
  <c r="C17" i="8"/>
  <c r="C20" i="8"/>
  <c r="C21" i="8"/>
  <c r="C24" i="8"/>
  <c r="C25" i="8"/>
  <c r="C28" i="8"/>
  <c r="C29" i="8"/>
  <c r="C32" i="8"/>
  <c r="C33" i="8"/>
  <c r="C36" i="8"/>
  <c r="C37" i="8"/>
  <c r="C40" i="8"/>
  <c r="C41" i="8"/>
  <c r="C44" i="8"/>
  <c r="C45" i="8"/>
  <c r="C48" i="8"/>
  <c r="C49" i="8"/>
  <c r="C52" i="8"/>
  <c r="C53" i="8"/>
  <c r="C56" i="8"/>
  <c r="C57" i="8"/>
  <c r="C60" i="8"/>
  <c r="C61" i="8"/>
  <c r="C64" i="8"/>
  <c r="C65" i="8"/>
  <c r="C68" i="8"/>
  <c r="C69" i="8"/>
  <c r="C72" i="8"/>
  <c r="C73" i="8"/>
  <c r="C75" i="8"/>
  <c r="C74" i="8"/>
  <c r="I51" i="18" l="1"/>
  <c r="D49" i="23"/>
  <c r="G49" i="23" s="1"/>
  <c r="B10" i="23"/>
  <c r="B9" i="20"/>
  <c r="B10" i="21" s="1"/>
  <c r="D10" i="21"/>
  <c r="E10" i="21" s="1"/>
  <c r="E10" i="23"/>
  <c r="F10" i="23" s="1"/>
  <c r="D9" i="20"/>
  <c r="E9" i="20" s="1"/>
  <c r="D15" i="14"/>
  <c r="L15" i="1" s="1"/>
  <c r="K41" i="18"/>
  <c r="P40" i="18"/>
  <c r="C39" i="21" s="1"/>
  <c r="F39" i="21" s="1"/>
  <c r="O40" i="18"/>
  <c r="C38" i="20" s="1"/>
  <c r="F38" i="20" s="1"/>
  <c r="D87" i="8"/>
  <c r="B14" i="1"/>
  <c r="D30" i="8"/>
  <c r="D72" i="8"/>
  <c r="D81" i="8"/>
  <c r="D84" i="8"/>
  <c r="D52" i="8"/>
  <c r="D55" i="8"/>
  <c r="D45" i="8"/>
  <c r="D20" i="8"/>
  <c r="D62" i="8"/>
  <c r="D31" i="8"/>
  <c r="D25" i="8"/>
  <c r="D94" i="8"/>
  <c r="D40" i="8"/>
  <c r="D69" i="8"/>
  <c r="E20" i="12"/>
  <c r="H28" i="1"/>
  <c r="D28" i="1"/>
  <c r="E28" i="1"/>
  <c r="F28" i="1"/>
  <c r="G28" i="1"/>
  <c r="C28" i="1"/>
  <c r="D86" i="8"/>
  <c r="D76" i="8"/>
  <c r="D28" i="8"/>
  <c r="D38" i="8"/>
  <c r="D48" i="8"/>
  <c r="D60" i="8"/>
  <c r="D70" i="8"/>
  <c r="D59" i="8"/>
  <c r="D39" i="8"/>
  <c r="D77" i="8"/>
  <c r="D73" i="8"/>
  <c r="D53" i="8"/>
  <c r="D29" i="8"/>
  <c r="D83" i="8"/>
  <c r="D92" i="8"/>
  <c r="D80" i="8"/>
  <c r="D22" i="8"/>
  <c r="D32" i="8"/>
  <c r="D44" i="8"/>
  <c r="D54" i="8"/>
  <c r="D64" i="8"/>
  <c r="D75" i="8"/>
  <c r="D71" i="8"/>
  <c r="D47" i="8"/>
  <c r="D27" i="8"/>
  <c r="D85" i="8"/>
  <c r="D61" i="8"/>
  <c r="D41" i="8"/>
  <c r="D21" i="8"/>
  <c r="D95" i="8"/>
  <c r="D88" i="8"/>
  <c r="D78" i="8"/>
  <c r="D24" i="8"/>
  <c r="D36" i="8"/>
  <c r="D46" i="8"/>
  <c r="D56" i="8"/>
  <c r="D68" i="8"/>
  <c r="D63" i="8"/>
  <c r="D43" i="8"/>
  <c r="D23" i="8"/>
  <c r="D93" i="8"/>
  <c r="D57" i="8"/>
  <c r="D37" i="8"/>
  <c r="D79" i="8"/>
  <c r="D91" i="8"/>
  <c r="D17" i="8"/>
  <c r="BL17" i="8" s="1"/>
  <c r="J13" i="1" s="1"/>
  <c r="D33" i="8"/>
  <c r="D49" i="8"/>
  <c r="D65" i="8"/>
  <c r="D89" i="8"/>
  <c r="D19" i="8"/>
  <c r="D35" i="8"/>
  <c r="D51" i="8"/>
  <c r="D67" i="8"/>
  <c r="D74" i="8"/>
  <c r="D66" i="8"/>
  <c r="D58" i="8"/>
  <c r="D50" i="8"/>
  <c r="D42" i="8"/>
  <c r="D34" i="8"/>
  <c r="D26" i="8"/>
  <c r="D18" i="8"/>
  <c r="D82" i="8"/>
  <c r="D90" i="8"/>
  <c r="C10" i="8"/>
  <c r="D10" i="8" s="1"/>
  <c r="E10" i="8" s="1"/>
  <c r="F10" i="8" s="1"/>
  <c r="G10" i="8" s="1"/>
  <c r="H10" i="8" s="1"/>
  <c r="I10" i="8" s="1"/>
  <c r="J10" i="8" s="1"/>
  <c r="K10" i="8" s="1"/>
  <c r="L10" i="8" s="1"/>
  <c r="M10" i="8" s="1"/>
  <c r="N10" i="8" s="1"/>
  <c r="O10" i="8" s="1"/>
  <c r="P10" i="8" s="1"/>
  <c r="Q10" i="8" s="1"/>
  <c r="R10" i="8" s="1"/>
  <c r="S10" i="8" s="1"/>
  <c r="T10" i="8" s="1"/>
  <c r="U10" i="8" s="1"/>
  <c r="V10" i="8" s="1"/>
  <c r="W10" i="8" s="1"/>
  <c r="X10" i="8" s="1"/>
  <c r="Y10" i="8" s="1"/>
  <c r="Z10" i="8" s="1"/>
  <c r="AA10" i="8" s="1"/>
  <c r="AB10" i="8" s="1"/>
  <c r="AC10" i="8" s="1"/>
  <c r="AD10" i="8" s="1"/>
  <c r="AE10" i="8" s="1"/>
  <c r="AF10" i="8" s="1"/>
  <c r="AG10" i="8" s="1"/>
  <c r="AH10" i="8" s="1"/>
  <c r="AI10" i="8" s="1"/>
  <c r="AJ10" i="8" s="1"/>
  <c r="AK10" i="8" s="1"/>
  <c r="AL10" i="8" s="1"/>
  <c r="AM10" i="8" s="1"/>
  <c r="AN10" i="8" s="1"/>
  <c r="AO10" i="8" s="1"/>
  <c r="AP10" i="8" s="1"/>
  <c r="AQ10" i="8" s="1"/>
  <c r="AR10" i="8" s="1"/>
  <c r="AS10" i="8" s="1"/>
  <c r="AT10" i="8" s="1"/>
  <c r="AU10" i="8" s="1"/>
  <c r="AV10" i="8" s="1"/>
  <c r="AW10" i="8" s="1"/>
  <c r="AX10" i="8" s="1"/>
  <c r="AY10" i="8" s="1"/>
  <c r="AZ10" i="8" s="1"/>
  <c r="BA10" i="8" s="1"/>
  <c r="BB10" i="8" s="1"/>
  <c r="BC10" i="8" s="1"/>
  <c r="BD10" i="8" s="1"/>
  <c r="BE10" i="8" s="1"/>
  <c r="BF10" i="8" s="1"/>
  <c r="BG10" i="8" s="1"/>
  <c r="BH10" i="8" s="1"/>
  <c r="BI10" i="8" s="1"/>
  <c r="BJ10" i="8" s="1"/>
  <c r="E12" i="8"/>
  <c r="E75" i="8" s="1"/>
  <c r="BL16" i="8"/>
  <c r="J12" i="1" s="1"/>
  <c r="C97" i="8"/>
  <c r="I52" i="18" l="1"/>
  <c r="D50" i="23"/>
  <c r="G50" i="23" s="1"/>
  <c r="D11" i="21"/>
  <c r="B10" i="20"/>
  <c r="B11" i="21" s="1"/>
  <c r="B11" i="23"/>
  <c r="D10" i="20"/>
  <c r="E10" i="20" s="1"/>
  <c r="E11" i="23"/>
  <c r="F11" i="23" s="1"/>
  <c r="E11" i="21"/>
  <c r="D16" i="14"/>
  <c r="L16" i="1" s="1"/>
  <c r="K42" i="18"/>
  <c r="P41" i="18"/>
  <c r="C40" i="21" s="1"/>
  <c r="F40" i="21" s="1"/>
  <c r="O41" i="18"/>
  <c r="C39" i="20" s="1"/>
  <c r="F39" i="20" s="1"/>
  <c r="B15" i="1"/>
  <c r="E21" i="12"/>
  <c r="E29" i="1"/>
  <c r="F29" i="1"/>
  <c r="C29" i="1"/>
  <c r="G29" i="1"/>
  <c r="H29" i="1"/>
  <c r="D29" i="1"/>
  <c r="E74" i="8"/>
  <c r="N12" i="1"/>
  <c r="D97" i="8"/>
  <c r="F12" i="8"/>
  <c r="F93" i="8" s="1"/>
  <c r="E94" i="8"/>
  <c r="E90" i="8"/>
  <c r="E86" i="8"/>
  <c r="E82" i="8"/>
  <c r="E78" i="8"/>
  <c r="E18" i="8"/>
  <c r="E22" i="8"/>
  <c r="E26" i="8"/>
  <c r="E30" i="8"/>
  <c r="E34" i="8"/>
  <c r="E38" i="8"/>
  <c r="E42" i="8"/>
  <c r="E46" i="8"/>
  <c r="E50" i="8"/>
  <c r="E54" i="8"/>
  <c r="E58" i="8"/>
  <c r="E62" i="8"/>
  <c r="E66" i="8"/>
  <c r="E70" i="8"/>
  <c r="E96" i="8"/>
  <c r="E93" i="8"/>
  <c r="E89" i="8"/>
  <c r="E85" i="8"/>
  <c r="E81" i="8"/>
  <c r="E77" i="8"/>
  <c r="E21" i="8"/>
  <c r="E25" i="8"/>
  <c r="E29" i="8"/>
  <c r="E33" i="8"/>
  <c r="E37" i="8"/>
  <c r="E41" i="8"/>
  <c r="E45" i="8"/>
  <c r="E49" i="8"/>
  <c r="E53" i="8"/>
  <c r="E57" i="8"/>
  <c r="E61" i="8"/>
  <c r="E65" i="8"/>
  <c r="E69" i="8"/>
  <c r="E73" i="8"/>
  <c r="E92" i="8"/>
  <c r="E88" i="8"/>
  <c r="E84" i="8"/>
  <c r="E80" i="8"/>
  <c r="E76" i="8"/>
  <c r="E19" i="8"/>
  <c r="E23" i="8"/>
  <c r="E27" i="8"/>
  <c r="E31" i="8"/>
  <c r="E35" i="8"/>
  <c r="E39" i="8"/>
  <c r="E43" i="8"/>
  <c r="E47" i="8"/>
  <c r="E51" i="8"/>
  <c r="E55" i="8"/>
  <c r="E59" i="8"/>
  <c r="E63" i="8"/>
  <c r="E67" i="8"/>
  <c r="E71" i="8"/>
  <c r="E95" i="8"/>
  <c r="E91" i="8"/>
  <c r="E87" i="8"/>
  <c r="E83" i="8"/>
  <c r="E79" i="8"/>
  <c r="E20" i="8"/>
  <c r="E24" i="8"/>
  <c r="E28" i="8"/>
  <c r="E32" i="8"/>
  <c r="E36" i="8"/>
  <c r="E40" i="8"/>
  <c r="E44" i="8"/>
  <c r="E48" i="8"/>
  <c r="E52" i="8"/>
  <c r="E56" i="8"/>
  <c r="E60" i="8"/>
  <c r="E64" i="8"/>
  <c r="E68" i="8"/>
  <c r="E72" i="8"/>
  <c r="I53" i="18" l="1"/>
  <c r="D51" i="23"/>
  <c r="G51" i="23" s="1"/>
  <c r="D12" i="21"/>
  <c r="E12" i="21" s="1"/>
  <c r="B12" i="23"/>
  <c r="B11" i="20"/>
  <c r="B12" i="21" s="1"/>
  <c r="E12" i="23"/>
  <c r="F12" i="23" s="1"/>
  <c r="D11" i="20"/>
  <c r="E11" i="20" s="1"/>
  <c r="D17" i="14"/>
  <c r="L17" i="1" s="1"/>
  <c r="K43" i="18"/>
  <c r="P42" i="18"/>
  <c r="C41" i="21" s="1"/>
  <c r="F41" i="21" s="1"/>
  <c r="O42" i="18"/>
  <c r="C40" i="20" s="1"/>
  <c r="F40" i="20" s="1"/>
  <c r="B16" i="1"/>
  <c r="N13" i="1"/>
  <c r="S12" i="1"/>
  <c r="O12" i="1"/>
  <c r="P12" i="1" s="1"/>
  <c r="E22" i="12"/>
  <c r="H30" i="1"/>
  <c r="D30" i="1"/>
  <c r="E30" i="1"/>
  <c r="F30" i="1"/>
  <c r="G30" i="1"/>
  <c r="C30" i="1"/>
  <c r="F30" i="8"/>
  <c r="F40" i="8"/>
  <c r="F72" i="8"/>
  <c r="F62" i="8"/>
  <c r="F87" i="8"/>
  <c r="F70" i="8"/>
  <c r="F38" i="8"/>
  <c r="F88" i="8"/>
  <c r="F48" i="8"/>
  <c r="F79" i="8"/>
  <c r="F54" i="8"/>
  <c r="F22" i="8"/>
  <c r="F64" i="8"/>
  <c r="F32" i="8"/>
  <c r="F95" i="8"/>
  <c r="F75" i="8"/>
  <c r="F46" i="8"/>
  <c r="F80" i="8"/>
  <c r="F56" i="8"/>
  <c r="F24" i="8"/>
  <c r="F74" i="8"/>
  <c r="F67" i="8"/>
  <c r="F59" i="8"/>
  <c r="F51" i="8"/>
  <c r="F43" i="8"/>
  <c r="F35" i="8"/>
  <c r="F27" i="8"/>
  <c r="F19" i="8"/>
  <c r="BL19" i="8" s="1"/>
  <c r="J15" i="1" s="1"/>
  <c r="F82" i="8"/>
  <c r="F90" i="8"/>
  <c r="F69" i="8"/>
  <c r="F61" i="8"/>
  <c r="F53" i="8"/>
  <c r="F45" i="8"/>
  <c r="F37" i="8"/>
  <c r="F29" i="8"/>
  <c r="F21" i="8"/>
  <c r="F81" i="8"/>
  <c r="F89" i="8"/>
  <c r="F96" i="8"/>
  <c r="F73" i="8"/>
  <c r="F66" i="8"/>
  <c r="F58" i="8"/>
  <c r="F50" i="8"/>
  <c r="F42" i="8"/>
  <c r="F34" i="8"/>
  <c r="F26" i="8"/>
  <c r="F76" i="8"/>
  <c r="F84" i="8"/>
  <c r="F92" i="8"/>
  <c r="F68" i="8"/>
  <c r="F60" i="8"/>
  <c r="F52" i="8"/>
  <c r="F44" i="8"/>
  <c r="F36" i="8"/>
  <c r="F28" i="8"/>
  <c r="F20" i="8"/>
  <c r="F83" i="8"/>
  <c r="F91" i="8"/>
  <c r="F71" i="8"/>
  <c r="F63" i="8"/>
  <c r="F55" i="8"/>
  <c r="F47" i="8"/>
  <c r="F39" i="8"/>
  <c r="F31" i="8"/>
  <c r="F23" i="8"/>
  <c r="F78" i="8"/>
  <c r="F86" i="8"/>
  <c r="F94" i="8"/>
  <c r="F65" i="8"/>
  <c r="F57" i="8"/>
  <c r="F49" i="8"/>
  <c r="F41" i="8"/>
  <c r="F33" i="8"/>
  <c r="F25" i="8"/>
  <c r="F77" i="8"/>
  <c r="F85" i="8"/>
  <c r="G12" i="8"/>
  <c r="G94" i="8" s="1"/>
  <c r="E97" i="8"/>
  <c r="BL18" i="8"/>
  <c r="J14" i="1" s="1"/>
  <c r="I54" i="18" l="1"/>
  <c r="D52" i="23"/>
  <c r="G52" i="23" s="1"/>
  <c r="B13" i="23"/>
  <c r="B12" i="20"/>
  <c r="B13" i="21" s="1"/>
  <c r="D13" i="21"/>
  <c r="E13" i="21" s="1"/>
  <c r="D12" i="20"/>
  <c r="E12" i="20" s="1"/>
  <c r="E13" i="23"/>
  <c r="F13" i="23" s="1"/>
  <c r="G28" i="8"/>
  <c r="O13" i="1"/>
  <c r="P13" i="1" s="1"/>
  <c r="S13" i="1"/>
  <c r="D18" i="14"/>
  <c r="L18" i="1" s="1"/>
  <c r="K44" i="18"/>
  <c r="P43" i="18"/>
  <c r="C42" i="21" s="1"/>
  <c r="F42" i="21" s="1"/>
  <c r="O43" i="18"/>
  <c r="C41" i="20" s="1"/>
  <c r="F41" i="20" s="1"/>
  <c r="B17" i="1"/>
  <c r="E23" i="12"/>
  <c r="E31" i="1"/>
  <c r="F31" i="1"/>
  <c r="C31" i="1"/>
  <c r="G31" i="1"/>
  <c r="H31" i="1"/>
  <c r="D31" i="1"/>
  <c r="G39" i="8"/>
  <c r="G71" i="8"/>
  <c r="G60" i="8"/>
  <c r="G88" i="8"/>
  <c r="G68" i="8"/>
  <c r="G36" i="8"/>
  <c r="G91" i="8"/>
  <c r="G47" i="8"/>
  <c r="G80" i="8"/>
  <c r="G52" i="8"/>
  <c r="G20" i="8"/>
  <c r="BL20" i="8" s="1"/>
  <c r="J16" i="1" s="1"/>
  <c r="G63" i="8"/>
  <c r="G31" i="8"/>
  <c r="G74" i="8"/>
  <c r="G44" i="8"/>
  <c r="G83" i="8"/>
  <c r="G55" i="8"/>
  <c r="G23" i="8"/>
  <c r="F97" i="8"/>
  <c r="G73" i="8"/>
  <c r="G65" i="8"/>
  <c r="G57" i="8"/>
  <c r="G49" i="8"/>
  <c r="G41" i="8"/>
  <c r="G33" i="8"/>
  <c r="G25" i="8"/>
  <c r="G77" i="8"/>
  <c r="G85" i="8"/>
  <c r="G93" i="8"/>
  <c r="G70" i="8"/>
  <c r="G62" i="8"/>
  <c r="G54" i="8"/>
  <c r="G46" i="8"/>
  <c r="G38" i="8"/>
  <c r="G30" i="8"/>
  <c r="G22" i="8"/>
  <c r="G82" i="8"/>
  <c r="G90" i="8"/>
  <c r="G72" i="8"/>
  <c r="G64" i="8"/>
  <c r="G56" i="8"/>
  <c r="G48" i="8"/>
  <c r="G40" i="8"/>
  <c r="G32" i="8"/>
  <c r="G24" i="8"/>
  <c r="G79" i="8"/>
  <c r="G87" i="8"/>
  <c r="G95" i="8"/>
  <c r="G67" i="8"/>
  <c r="G59" i="8"/>
  <c r="G51" i="8"/>
  <c r="G43" i="8"/>
  <c r="G35" i="8"/>
  <c r="G27" i="8"/>
  <c r="G76" i="8"/>
  <c r="G84" i="8"/>
  <c r="G92" i="8"/>
  <c r="G75" i="8"/>
  <c r="G69" i="8"/>
  <c r="G61" i="8"/>
  <c r="G53" i="8"/>
  <c r="G45" i="8"/>
  <c r="G37" i="8"/>
  <c r="G29" i="8"/>
  <c r="G21" i="8"/>
  <c r="G81" i="8"/>
  <c r="G89" i="8"/>
  <c r="G96" i="8"/>
  <c r="G66" i="8"/>
  <c r="G58" i="8"/>
  <c r="G50" i="8"/>
  <c r="G42" i="8"/>
  <c r="G34" i="8"/>
  <c r="G26" i="8"/>
  <c r="G78" i="8"/>
  <c r="G86" i="8"/>
  <c r="N15" i="1"/>
  <c r="H12" i="8"/>
  <c r="H96" i="8" s="1"/>
  <c r="I55" i="18" l="1"/>
  <c r="D53" i="23"/>
  <c r="G53" i="23" s="1"/>
  <c r="D14" i="21"/>
  <c r="E14" i="21" s="1"/>
  <c r="B14" i="23"/>
  <c r="B13" i="20"/>
  <c r="B14" i="21" s="1"/>
  <c r="D13" i="20"/>
  <c r="E13" i="20" s="1"/>
  <c r="E14" i="23"/>
  <c r="F14" i="23" s="1"/>
  <c r="D19" i="14"/>
  <c r="L19" i="1" s="1"/>
  <c r="K45" i="18"/>
  <c r="P44" i="18"/>
  <c r="C43" i="21" s="1"/>
  <c r="F43" i="21" s="1"/>
  <c r="O44" i="18"/>
  <c r="C42" i="20" s="1"/>
  <c r="F42" i="20" s="1"/>
  <c r="B18" i="1"/>
  <c r="N14" i="1"/>
  <c r="O14" i="1" s="1"/>
  <c r="P14" i="1" s="1"/>
  <c r="E24" i="12"/>
  <c r="H32" i="1"/>
  <c r="D32" i="1"/>
  <c r="E32" i="1"/>
  <c r="F32" i="1"/>
  <c r="C32" i="1"/>
  <c r="G32" i="1"/>
  <c r="H60" i="8"/>
  <c r="H51" i="8"/>
  <c r="H35" i="8"/>
  <c r="H44" i="8"/>
  <c r="H76" i="8"/>
  <c r="H28" i="8"/>
  <c r="H67" i="8"/>
  <c r="H92" i="8"/>
  <c r="H85" i="8"/>
  <c r="H59" i="8"/>
  <c r="H27" i="8"/>
  <c r="H68" i="8"/>
  <c r="H36" i="8"/>
  <c r="H93" i="8"/>
  <c r="H74" i="8"/>
  <c r="H43" i="8"/>
  <c r="H84" i="8"/>
  <c r="H52" i="8"/>
  <c r="H77" i="8"/>
  <c r="O15" i="1"/>
  <c r="S15" i="1"/>
  <c r="H75" i="8"/>
  <c r="H70" i="8"/>
  <c r="H62" i="8"/>
  <c r="H54" i="8"/>
  <c r="H46" i="8"/>
  <c r="H38" i="8"/>
  <c r="H30" i="8"/>
  <c r="H22" i="8"/>
  <c r="H82" i="8"/>
  <c r="H90" i="8"/>
  <c r="H69" i="8"/>
  <c r="H61" i="8"/>
  <c r="H53" i="8"/>
  <c r="H45" i="8"/>
  <c r="H37" i="8"/>
  <c r="H29" i="8"/>
  <c r="H21" i="8"/>
  <c r="BL21" i="8" s="1"/>
  <c r="J17" i="1" s="1"/>
  <c r="H83" i="8"/>
  <c r="H91" i="8"/>
  <c r="H73" i="8"/>
  <c r="H66" i="8"/>
  <c r="H58" i="8"/>
  <c r="H50" i="8"/>
  <c r="H42" i="8"/>
  <c r="H34" i="8"/>
  <c r="H26" i="8"/>
  <c r="H78" i="8"/>
  <c r="H86" i="8"/>
  <c r="H94" i="8"/>
  <c r="H65" i="8"/>
  <c r="H57" i="8"/>
  <c r="H49" i="8"/>
  <c r="H41" i="8"/>
  <c r="H33" i="8"/>
  <c r="H25" i="8"/>
  <c r="H79" i="8"/>
  <c r="H87" i="8"/>
  <c r="H95" i="8"/>
  <c r="H71" i="8"/>
  <c r="H63" i="8"/>
  <c r="H55" i="8"/>
  <c r="H47" i="8"/>
  <c r="H39" i="8"/>
  <c r="H31" i="8"/>
  <c r="H23" i="8"/>
  <c r="H80" i="8"/>
  <c r="H88" i="8"/>
  <c r="H72" i="8"/>
  <c r="H64" i="8"/>
  <c r="H56" i="8"/>
  <c r="H48" i="8"/>
  <c r="H40" i="8"/>
  <c r="H32" i="8"/>
  <c r="H24" i="8"/>
  <c r="H81" i="8"/>
  <c r="H89" i="8"/>
  <c r="G97" i="8"/>
  <c r="N16" i="1"/>
  <c r="I12" i="8"/>
  <c r="I90" i="8" s="1"/>
  <c r="I56" i="18" l="1"/>
  <c r="D54" i="23"/>
  <c r="G54" i="23" s="1"/>
  <c r="B14" i="20"/>
  <c r="B15" i="21" s="1"/>
  <c r="B15" i="23"/>
  <c r="D15" i="21"/>
  <c r="E15" i="21" s="1"/>
  <c r="E15" i="23"/>
  <c r="F15" i="23" s="1"/>
  <c r="D14" i="20"/>
  <c r="E14" i="20" s="1"/>
  <c r="D20" i="14"/>
  <c r="L20" i="1" s="1"/>
  <c r="K46" i="18"/>
  <c r="P45" i="18"/>
  <c r="C44" i="21" s="1"/>
  <c r="F44" i="21" s="1"/>
  <c r="O45" i="18"/>
  <c r="C43" i="20" s="1"/>
  <c r="F43" i="20" s="1"/>
  <c r="B19" i="1"/>
  <c r="S14" i="1"/>
  <c r="I95" i="8"/>
  <c r="I76" i="8"/>
  <c r="I57" i="8"/>
  <c r="E25" i="12"/>
  <c r="E33" i="1"/>
  <c r="F33" i="1"/>
  <c r="C33" i="1"/>
  <c r="G33" i="1"/>
  <c r="H33" i="1"/>
  <c r="D33" i="1"/>
  <c r="I33" i="8"/>
  <c r="I43" i="8"/>
  <c r="I66" i="8"/>
  <c r="I68" i="8"/>
  <c r="I36" i="8"/>
  <c r="I87" i="8"/>
  <c r="I55" i="8"/>
  <c r="I23" i="8"/>
  <c r="I56" i="8"/>
  <c r="I84" i="8"/>
  <c r="I25" i="8"/>
  <c r="I42" i="8"/>
  <c r="I74" i="8"/>
  <c r="I48" i="8"/>
  <c r="I83" i="8"/>
  <c r="I63" i="8"/>
  <c r="I34" i="8"/>
  <c r="I94" i="8"/>
  <c r="I65" i="8"/>
  <c r="I44" i="8"/>
  <c r="I24" i="8"/>
  <c r="I96" i="8"/>
  <c r="I51" i="8"/>
  <c r="I31" i="8"/>
  <c r="I86" i="8"/>
  <c r="P15" i="1"/>
  <c r="I73" i="8"/>
  <c r="I64" i="8"/>
  <c r="I52" i="8"/>
  <c r="I41" i="8"/>
  <c r="I32" i="8"/>
  <c r="I79" i="8"/>
  <c r="I89" i="8"/>
  <c r="I71" i="8"/>
  <c r="I59" i="8"/>
  <c r="I50" i="8"/>
  <c r="I39" i="8"/>
  <c r="I27" i="8"/>
  <c r="I78" i="8"/>
  <c r="I88" i="8"/>
  <c r="I72" i="8"/>
  <c r="I60" i="8"/>
  <c r="I49" i="8"/>
  <c r="I40" i="8"/>
  <c r="I28" i="8"/>
  <c r="I81" i="8"/>
  <c r="I91" i="8"/>
  <c r="I67" i="8"/>
  <c r="I58" i="8"/>
  <c r="I47" i="8"/>
  <c r="I35" i="8"/>
  <c r="I26" i="8"/>
  <c r="I80" i="8"/>
  <c r="I92" i="8"/>
  <c r="I75" i="8"/>
  <c r="I69" i="8"/>
  <c r="I61" i="8"/>
  <c r="I53" i="8"/>
  <c r="I45" i="8"/>
  <c r="I37" i="8"/>
  <c r="I29" i="8"/>
  <c r="I77" i="8"/>
  <c r="I85" i="8"/>
  <c r="I93" i="8"/>
  <c r="I70" i="8"/>
  <c r="I62" i="8"/>
  <c r="I54" i="8"/>
  <c r="I46" i="8"/>
  <c r="I38" i="8"/>
  <c r="I30" i="8"/>
  <c r="I22" i="8"/>
  <c r="I82" i="8"/>
  <c r="O16" i="1"/>
  <c r="S16" i="1"/>
  <c r="H97" i="8"/>
  <c r="J12" i="8"/>
  <c r="J95" i="8" s="1"/>
  <c r="I57" i="18" l="1"/>
  <c r="D55" i="23"/>
  <c r="G55" i="23" s="1"/>
  <c r="B16" i="23"/>
  <c r="D16" i="21"/>
  <c r="E16" i="21" s="1"/>
  <c r="B15" i="20"/>
  <c r="B16" i="21" s="1"/>
  <c r="D15" i="20"/>
  <c r="E15" i="20" s="1"/>
  <c r="E16" i="23"/>
  <c r="F16" i="23" s="1"/>
  <c r="D21" i="14"/>
  <c r="L21" i="1" s="1"/>
  <c r="K47" i="18"/>
  <c r="P46" i="18"/>
  <c r="C45" i="21" s="1"/>
  <c r="F45" i="21" s="1"/>
  <c r="O46" i="18"/>
  <c r="C44" i="20" s="1"/>
  <c r="F44" i="20" s="1"/>
  <c r="B20" i="1"/>
  <c r="P16" i="1"/>
  <c r="J27" i="8"/>
  <c r="J33" i="8"/>
  <c r="J59" i="8"/>
  <c r="J96" i="8"/>
  <c r="J65" i="8"/>
  <c r="E26" i="12"/>
  <c r="H34" i="1"/>
  <c r="D34" i="1"/>
  <c r="E34" i="1"/>
  <c r="F34" i="1"/>
  <c r="C34" i="1"/>
  <c r="G34" i="1"/>
  <c r="J67" i="8"/>
  <c r="J35" i="8"/>
  <c r="J94" i="8"/>
  <c r="J41" i="8"/>
  <c r="J89" i="8"/>
  <c r="J51" i="8"/>
  <c r="J78" i="8"/>
  <c r="J57" i="8"/>
  <c r="J25" i="8"/>
  <c r="J74" i="8"/>
  <c r="J43" i="8"/>
  <c r="J86" i="8"/>
  <c r="J49" i="8"/>
  <c r="J81" i="8"/>
  <c r="I97" i="8"/>
  <c r="J58" i="8"/>
  <c r="J50" i="8"/>
  <c r="J42" i="8"/>
  <c r="J34" i="8"/>
  <c r="J26" i="8"/>
  <c r="J80" i="8"/>
  <c r="J88" i="8"/>
  <c r="J72" i="8"/>
  <c r="J64" i="8"/>
  <c r="J56" i="8"/>
  <c r="J48" i="8"/>
  <c r="J40" i="8"/>
  <c r="J32" i="8"/>
  <c r="J24" i="8"/>
  <c r="J83" i="8"/>
  <c r="J91" i="8"/>
  <c r="J73" i="8"/>
  <c r="J39" i="8"/>
  <c r="J61" i="8"/>
  <c r="J85" i="8"/>
  <c r="J66" i="8"/>
  <c r="J71" i="8"/>
  <c r="J63" i="8"/>
  <c r="J55" i="8"/>
  <c r="J47" i="8"/>
  <c r="J31" i="8"/>
  <c r="J23" i="8"/>
  <c r="BL23" i="8" s="1"/>
  <c r="J19" i="1" s="1"/>
  <c r="J82" i="8"/>
  <c r="J90" i="8"/>
  <c r="J69" i="8"/>
  <c r="J53" i="8"/>
  <c r="J45" i="8"/>
  <c r="J37" i="8"/>
  <c r="J29" i="8"/>
  <c r="J77" i="8"/>
  <c r="J93" i="8"/>
  <c r="BL22" i="8"/>
  <c r="J18" i="1" s="1"/>
  <c r="J75" i="8"/>
  <c r="J70" i="8"/>
  <c r="J62" i="8"/>
  <c r="J54" i="8"/>
  <c r="J46" i="8"/>
  <c r="J38" i="8"/>
  <c r="J30" i="8"/>
  <c r="J76" i="8"/>
  <c r="J84" i="8"/>
  <c r="J92" i="8"/>
  <c r="J68" i="8"/>
  <c r="J60" i="8"/>
  <c r="J52" i="8"/>
  <c r="J44" i="8"/>
  <c r="J36" i="8"/>
  <c r="J28" i="8"/>
  <c r="J79" i="8"/>
  <c r="J87" i="8"/>
  <c r="K12" i="8"/>
  <c r="K90" i="8" s="1"/>
  <c r="I58" i="18" l="1"/>
  <c r="D56" i="23"/>
  <c r="G56" i="23" s="1"/>
  <c r="B17" i="23"/>
  <c r="B16" i="20"/>
  <c r="B17" i="21" s="1"/>
  <c r="E17" i="23"/>
  <c r="F17" i="23" s="1"/>
  <c r="D17" i="21"/>
  <c r="E17" i="21" s="1"/>
  <c r="D16" i="20"/>
  <c r="E16" i="20" s="1"/>
  <c r="D22" i="14"/>
  <c r="L22" i="1" s="1"/>
  <c r="K48" i="18"/>
  <c r="P47" i="18"/>
  <c r="C46" i="21" s="1"/>
  <c r="F46" i="21" s="1"/>
  <c r="O47" i="18"/>
  <c r="C45" i="20" s="1"/>
  <c r="F45" i="20" s="1"/>
  <c r="B21" i="1"/>
  <c r="N17" i="1"/>
  <c r="O17" i="1" s="1"/>
  <c r="P17" i="1" s="1"/>
  <c r="K52" i="8"/>
  <c r="K79" i="8"/>
  <c r="E27" i="12"/>
  <c r="E35" i="1"/>
  <c r="F35" i="1"/>
  <c r="C35" i="1"/>
  <c r="G35" i="1"/>
  <c r="H35" i="1"/>
  <c r="D35" i="1"/>
  <c r="K47" i="8"/>
  <c r="J97" i="8"/>
  <c r="N18" i="1"/>
  <c r="K36" i="8"/>
  <c r="K27" i="8"/>
  <c r="K68" i="8"/>
  <c r="K70" i="8"/>
  <c r="K74" i="8"/>
  <c r="K60" i="8"/>
  <c r="K44" i="8"/>
  <c r="K28" i="8"/>
  <c r="K91" i="8"/>
  <c r="K59" i="8"/>
  <c r="K38" i="8"/>
  <c r="K84" i="8"/>
  <c r="K72" i="8"/>
  <c r="K56" i="8"/>
  <c r="K40" i="8"/>
  <c r="K24" i="8"/>
  <c r="BL24" i="8" s="1"/>
  <c r="J20" i="1" s="1"/>
  <c r="K95" i="8"/>
  <c r="K54" i="8"/>
  <c r="K31" i="8"/>
  <c r="K88" i="8"/>
  <c r="K64" i="8"/>
  <c r="K48" i="8"/>
  <c r="K32" i="8"/>
  <c r="K85" i="8"/>
  <c r="K63" i="8"/>
  <c r="K43" i="8"/>
  <c r="K78" i="8"/>
  <c r="K75" i="8"/>
  <c r="K69" i="8"/>
  <c r="K61" i="8"/>
  <c r="K53" i="8"/>
  <c r="K45" i="8"/>
  <c r="K37" i="8"/>
  <c r="K29" i="8"/>
  <c r="K77" i="8"/>
  <c r="K87" i="8"/>
  <c r="K71" i="8"/>
  <c r="K62" i="8"/>
  <c r="K51" i="8"/>
  <c r="K39" i="8"/>
  <c r="K30" i="8"/>
  <c r="K80" i="8"/>
  <c r="K94" i="8"/>
  <c r="K73" i="8"/>
  <c r="K65" i="8"/>
  <c r="K57" i="8"/>
  <c r="K49" i="8"/>
  <c r="K41" i="8"/>
  <c r="K33" i="8"/>
  <c r="K25" i="8"/>
  <c r="K83" i="8"/>
  <c r="K93" i="8"/>
  <c r="K67" i="8"/>
  <c r="K55" i="8"/>
  <c r="K46" i="8"/>
  <c r="K35" i="8"/>
  <c r="K76" i="8"/>
  <c r="K86" i="8"/>
  <c r="K92" i="8"/>
  <c r="K81" i="8"/>
  <c r="K89" i="8"/>
  <c r="K96" i="8"/>
  <c r="K66" i="8"/>
  <c r="K58" i="8"/>
  <c r="K50" i="8"/>
  <c r="K42" i="8"/>
  <c r="K34" i="8"/>
  <c r="K26" i="8"/>
  <c r="K82" i="8"/>
  <c r="L12" i="8"/>
  <c r="L91" i="8" s="1"/>
  <c r="I59" i="18" l="1"/>
  <c r="D57" i="23"/>
  <c r="G57" i="23" s="1"/>
  <c r="B18" i="23"/>
  <c r="B17" i="20"/>
  <c r="B18" i="21" s="1"/>
  <c r="D18" i="21"/>
  <c r="E18" i="21" s="1"/>
  <c r="E18" i="23"/>
  <c r="F18" i="23" s="1"/>
  <c r="D17" i="20"/>
  <c r="E17" i="20" s="1"/>
  <c r="D23" i="14"/>
  <c r="L23" i="1" s="1"/>
  <c r="K49" i="18"/>
  <c r="P48" i="18"/>
  <c r="C47" i="21" s="1"/>
  <c r="F47" i="21" s="1"/>
  <c r="O48" i="18"/>
  <c r="C46" i="20" s="1"/>
  <c r="F46" i="20" s="1"/>
  <c r="B22" i="1"/>
  <c r="S17" i="1"/>
  <c r="L47" i="8"/>
  <c r="L28" i="8"/>
  <c r="L72" i="8"/>
  <c r="L67" i="8"/>
  <c r="L52" i="8"/>
  <c r="L76" i="8"/>
  <c r="L93" i="8"/>
  <c r="L63" i="8"/>
  <c r="L39" i="8"/>
  <c r="L80" i="8"/>
  <c r="L68" i="8"/>
  <c r="L44" i="8"/>
  <c r="L77" i="8"/>
  <c r="L96" i="8"/>
  <c r="L55" i="8"/>
  <c r="L35" i="8"/>
  <c r="L84" i="8"/>
  <c r="L60" i="8"/>
  <c r="L40" i="8"/>
  <c r="L81" i="8"/>
  <c r="L71" i="8"/>
  <c r="L51" i="8"/>
  <c r="L31" i="8"/>
  <c r="L92" i="8"/>
  <c r="L56" i="8"/>
  <c r="L36" i="8"/>
  <c r="L89" i="8"/>
  <c r="E28" i="12"/>
  <c r="H36" i="1"/>
  <c r="D36" i="1"/>
  <c r="E36" i="1"/>
  <c r="F36" i="1"/>
  <c r="G36" i="1"/>
  <c r="C36" i="1"/>
  <c r="L74" i="8"/>
  <c r="L59" i="8"/>
  <c r="L43" i="8"/>
  <c r="L27" i="8"/>
  <c r="L88" i="8"/>
  <c r="L64" i="8"/>
  <c r="L48" i="8"/>
  <c r="L32" i="8"/>
  <c r="L85" i="8"/>
  <c r="K97" i="8"/>
  <c r="L73" i="8"/>
  <c r="L66" i="8"/>
  <c r="L58" i="8"/>
  <c r="L50" i="8"/>
  <c r="L42" i="8"/>
  <c r="L34" i="8"/>
  <c r="L26" i="8"/>
  <c r="L82" i="8"/>
  <c r="L90" i="8"/>
  <c r="L69" i="8"/>
  <c r="L61" i="8"/>
  <c r="L53" i="8"/>
  <c r="L45" i="8"/>
  <c r="L37" i="8"/>
  <c r="L29" i="8"/>
  <c r="L79" i="8"/>
  <c r="L87" i="8"/>
  <c r="L95" i="8"/>
  <c r="L75" i="8"/>
  <c r="L70" i="8"/>
  <c r="L62" i="8"/>
  <c r="L54" i="8"/>
  <c r="L46" i="8"/>
  <c r="L38" i="8"/>
  <c r="L30" i="8"/>
  <c r="L78" i="8"/>
  <c r="L86" i="8"/>
  <c r="L94" i="8"/>
  <c r="L65" i="8"/>
  <c r="L57" i="8"/>
  <c r="L49" i="8"/>
  <c r="L41" i="8"/>
  <c r="L33" i="8"/>
  <c r="L25" i="8"/>
  <c r="BL25" i="8" s="1"/>
  <c r="J21" i="1" s="1"/>
  <c r="L83" i="8"/>
  <c r="O18" i="1"/>
  <c r="P18" i="1" s="1"/>
  <c r="S18" i="1"/>
  <c r="M12" i="8"/>
  <c r="M90" i="8" s="1"/>
  <c r="N19" i="1"/>
  <c r="I60" i="18" l="1"/>
  <c r="D58" i="23"/>
  <c r="G58" i="23" s="1"/>
  <c r="B18" i="20"/>
  <c r="B19" i="21" s="1"/>
  <c r="B19" i="23"/>
  <c r="D19" i="21"/>
  <c r="E19" i="21" s="1"/>
  <c r="D18" i="20"/>
  <c r="E18" i="20" s="1"/>
  <c r="E19" i="23"/>
  <c r="F19" i="23" s="1"/>
  <c r="D24" i="14"/>
  <c r="L24" i="1" s="1"/>
  <c r="K50" i="18"/>
  <c r="P49" i="18"/>
  <c r="C48" i="21" s="1"/>
  <c r="F48" i="21" s="1"/>
  <c r="O49" i="18"/>
  <c r="C47" i="20" s="1"/>
  <c r="F47" i="20" s="1"/>
  <c r="B23" i="1"/>
  <c r="E29" i="12"/>
  <c r="C37" i="1"/>
  <c r="G37" i="1"/>
  <c r="H37" i="1"/>
  <c r="F37" i="1"/>
  <c r="D37" i="1"/>
  <c r="E37" i="1"/>
  <c r="M79" i="8"/>
  <c r="M51" i="8"/>
  <c r="M94" i="8"/>
  <c r="M65" i="8"/>
  <c r="M33" i="8"/>
  <c r="M59" i="8"/>
  <c r="M80" i="8"/>
  <c r="M56" i="8"/>
  <c r="M87" i="8"/>
  <c r="M38" i="8"/>
  <c r="M48" i="8"/>
  <c r="M70" i="8"/>
  <c r="M27" i="8"/>
  <c r="M72" i="8"/>
  <c r="M49" i="8"/>
  <c r="M32" i="8"/>
  <c r="M95" i="8"/>
  <c r="M54" i="8"/>
  <c r="M35" i="8"/>
  <c r="M88" i="8"/>
  <c r="L97" i="8"/>
  <c r="M64" i="8"/>
  <c r="M40" i="8"/>
  <c r="M85" i="8"/>
  <c r="M67" i="8"/>
  <c r="M43" i="8"/>
  <c r="M78" i="8"/>
  <c r="M73" i="8"/>
  <c r="M57" i="8"/>
  <c r="M41" i="8"/>
  <c r="M77" i="8"/>
  <c r="M93" i="8"/>
  <c r="M62" i="8"/>
  <c r="M46" i="8"/>
  <c r="M30" i="8"/>
  <c r="M86" i="8"/>
  <c r="O19" i="1"/>
  <c r="P19" i="1" s="1"/>
  <c r="S19" i="1"/>
  <c r="M74" i="8"/>
  <c r="M68" i="8"/>
  <c r="M60" i="8"/>
  <c r="M52" i="8"/>
  <c r="M44" i="8"/>
  <c r="M36" i="8"/>
  <c r="M28" i="8"/>
  <c r="M83" i="8"/>
  <c r="M91" i="8"/>
  <c r="M71" i="8"/>
  <c r="M63" i="8"/>
  <c r="M55" i="8"/>
  <c r="M47" i="8"/>
  <c r="M39" i="8"/>
  <c r="M31" i="8"/>
  <c r="M76" i="8"/>
  <c r="M84" i="8"/>
  <c r="M92" i="8"/>
  <c r="M75" i="8"/>
  <c r="M69" i="8"/>
  <c r="M61" i="8"/>
  <c r="M53" i="8"/>
  <c r="M45" i="8"/>
  <c r="M37" i="8"/>
  <c r="M29" i="8"/>
  <c r="M81" i="8"/>
  <c r="M89" i="8"/>
  <c r="M96" i="8"/>
  <c r="M66" i="8"/>
  <c r="M58" i="8"/>
  <c r="M50" i="8"/>
  <c r="M42" i="8"/>
  <c r="M34" i="8"/>
  <c r="M26" i="8"/>
  <c r="BL26" i="8" s="1"/>
  <c r="J22" i="1" s="1"/>
  <c r="M82" i="8"/>
  <c r="N12" i="8"/>
  <c r="N96" i="8" s="1"/>
  <c r="N21" i="1"/>
  <c r="N20" i="1"/>
  <c r="I61" i="18" l="1"/>
  <c r="D59" i="23"/>
  <c r="G59" i="23" s="1"/>
  <c r="D20" i="21"/>
  <c r="E20" i="21" s="1"/>
  <c r="B19" i="20"/>
  <c r="B20" i="21" s="1"/>
  <c r="B20" i="23"/>
  <c r="E20" i="23"/>
  <c r="F20" i="23" s="1"/>
  <c r="D19" i="20"/>
  <c r="E19" i="20" s="1"/>
  <c r="D25" i="14"/>
  <c r="L25" i="1" s="1"/>
  <c r="K51" i="18"/>
  <c r="P50" i="18"/>
  <c r="C49" i="21" s="1"/>
  <c r="F49" i="21" s="1"/>
  <c r="O50" i="18"/>
  <c r="C48" i="20" s="1"/>
  <c r="F48" i="20" s="1"/>
  <c r="B24" i="1"/>
  <c r="E30" i="12"/>
  <c r="D38" i="1"/>
  <c r="E38" i="1"/>
  <c r="F38" i="1"/>
  <c r="C38" i="1"/>
  <c r="G38" i="1"/>
  <c r="H38" i="1"/>
  <c r="N78" i="8"/>
  <c r="N57" i="8"/>
  <c r="N77" i="8"/>
  <c r="N55" i="8"/>
  <c r="O21" i="1"/>
  <c r="S21" i="1"/>
  <c r="N47" i="8"/>
  <c r="N86" i="8"/>
  <c r="N49" i="8"/>
  <c r="N85" i="8"/>
  <c r="N71" i="8"/>
  <c r="N39" i="8"/>
  <c r="N94" i="8"/>
  <c r="N41" i="8"/>
  <c r="N93" i="8"/>
  <c r="N63" i="8"/>
  <c r="N31" i="8"/>
  <c r="N65" i="8"/>
  <c r="N33" i="8"/>
  <c r="O20" i="1"/>
  <c r="P20" i="1" s="1"/>
  <c r="S20" i="1"/>
  <c r="M97" i="8"/>
  <c r="N73" i="8"/>
  <c r="N66" i="8"/>
  <c r="N58" i="8"/>
  <c r="N50" i="8"/>
  <c r="N42" i="8"/>
  <c r="N34" i="8"/>
  <c r="N76" i="8"/>
  <c r="N84" i="8"/>
  <c r="N92" i="8"/>
  <c r="N68" i="8"/>
  <c r="N60" i="8"/>
  <c r="N52" i="8"/>
  <c r="N44" i="8"/>
  <c r="N36" i="8"/>
  <c r="N28" i="8"/>
  <c r="N83" i="8"/>
  <c r="N91" i="8"/>
  <c r="N75" i="8"/>
  <c r="N70" i="8"/>
  <c r="N62" i="8"/>
  <c r="N54" i="8"/>
  <c r="N46" i="8"/>
  <c r="N38" i="8"/>
  <c r="N30" i="8"/>
  <c r="N80" i="8"/>
  <c r="N88" i="8"/>
  <c r="N72" i="8"/>
  <c r="N64" i="8"/>
  <c r="N56" i="8"/>
  <c r="N48" i="8"/>
  <c r="N40" i="8"/>
  <c r="N32" i="8"/>
  <c r="N79" i="8"/>
  <c r="N87" i="8"/>
  <c r="N95" i="8"/>
  <c r="N74" i="8"/>
  <c r="N67" i="8"/>
  <c r="N59" i="8"/>
  <c r="N51" i="8"/>
  <c r="N43" i="8"/>
  <c r="N35" i="8"/>
  <c r="N27" i="8"/>
  <c r="BL27" i="8" s="1"/>
  <c r="J23" i="1" s="1"/>
  <c r="N82" i="8"/>
  <c r="N90" i="8"/>
  <c r="N69" i="8"/>
  <c r="N61" i="8"/>
  <c r="N53" i="8"/>
  <c r="N45" i="8"/>
  <c r="N37" i="8"/>
  <c r="N29" i="8"/>
  <c r="N81" i="8"/>
  <c r="N89" i="8"/>
  <c r="O12" i="8"/>
  <c r="O90" i="8" s="1"/>
  <c r="D26" i="14"/>
  <c r="L26" i="1" s="1"/>
  <c r="I62" i="18" l="1"/>
  <c r="D60" i="23"/>
  <c r="G60" i="23" s="1"/>
  <c r="B20" i="20"/>
  <c r="B21" i="21" s="1"/>
  <c r="B21" i="23"/>
  <c r="D21" i="21"/>
  <c r="E21" i="21" s="1"/>
  <c r="D20" i="20"/>
  <c r="E20" i="20" s="1"/>
  <c r="E21" i="23"/>
  <c r="F21" i="23" s="1"/>
  <c r="K52" i="18"/>
  <c r="P51" i="18"/>
  <c r="C50" i="21" s="1"/>
  <c r="F50" i="21" s="1"/>
  <c r="O51" i="18"/>
  <c r="C49" i="20" s="1"/>
  <c r="F49" i="20" s="1"/>
  <c r="B25" i="1"/>
  <c r="O56" i="8"/>
  <c r="O35" i="8"/>
  <c r="O76" i="8"/>
  <c r="O64" i="8"/>
  <c r="O67" i="8"/>
  <c r="O79" i="8"/>
  <c r="O95" i="8"/>
  <c r="E31" i="12"/>
  <c r="C39" i="1"/>
  <c r="G39" i="1"/>
  <c r="H39" i="1"/>
  <c r="D39" i="1"/>
  <c r="E39" i="1"/>
  <c r="F39" i="1"/>
  <c r="O40" i="8"/>
  <c r="O43" i="8"/>
  <c r="O72" i="8"/>
  <c r="O32" i="8"/>
  <c r="O59" i="8"/>
  <c r="O92" i="8"/>
  <c r="O48" i="8"/>
  <c r="O87" i="8"/>
  <c r="O51" i="8"/>
  <c r="O84" i="8"/>
  <c r="P21" i="1"/>
  <c r="O75" i="8"/>
  <c r="O69" i="8"/>
  <c r="O61" i="8"/>
  <c r="O53" i="8"/>
  <c r="O45" i="8"/>
  <c r="O37" i="8"/>
  <c r="O29" i="8"/>
  <c r="O81" i="8"/>
  <c r="O89" i="8"/>
  <c r="O96" i="8"/>
  <c r="O66" i="8"/>
  <c r="O58" i="8"/>
  <c r="O50" i="8"/>
  <c r="O42" i="8"/>
  <c r="O34" i="8"/>
  <c r="O78" i="8"/>
  <c r="O86" i="8"/>
  <c r="O94" i="8"/>
  <c r="N97" i="8"/>
  <c r="O74" i="8"/>
  <c r="O68" i="8"/>
  <c r="O60" i="8"/>
  <c r="O52" i="8"/>
  <c r="O44" i="8"/>
  <c r="O36" i="8"/>
  <c r="O28" i="8"/>
  <c r="BL28" i="8" s="1"/>
  <c r="J24" i="1" s="1"/>
  <c r="O83" i="8"/>
  <c r="O91" i="8"/>
  <c r="O71" i="8"/>
  <c r="O63" i="8"/>
  <c r="O55" i="8"/>
  <c r="O47" i="8"/>
  <c r="O39" i="8"/>
  <c r="O31" i="8"/>
  <c r="O80" i="8"/>
  <c r="O88" i="8"/>
  <c r="O73" i="8"/>
  <c r="O65" i="8"/>
  <c r="O57" i="8"/>
  <c r="O49" i="8"/>
  <c r="O41" i="8"/>
  <c r="O33" i="8"/>
  <c r="O77" i="8"/>
  <c r="O85" i="8"/>
  <c r="O93" i="8"/>
  <c r="O70" i="8"/>
  <c r="O62" i="8"/>
  <c r="O54" i="8"/>
  <c r="O46" i="8"/>
  <c r="O38" i="8"/>
  <c r="O30" i="8"/>
  <c r="O82" i="8"/>
  <c r="N22" i="1"/>
  <c r="N23" i="1"/>
  <c r="P12" i="8"/>
  <c r="P96" i="8" s="1"/>
  <c r="D27" i="14"/>
  <c r="L27" i="1" s="1"/>
  <c r="I63" i="18" l="1"/>
  <c r="D61" i="23"/>
  <c r="G61" i="23" s="1"/>
  <c r="B22" i="23"/>
  <c r="D22" i="21"/>
  <c r="E22" i="21" s="1"/>
  <c r="E22" i="23"/>
  <c r="F22" i="23" s="1"/>
  <c r="B21" i="20"/>
  <c r="B22" i="21" s="1"/>
  <c r="D21" i="20"/>
  <c r="E21" i="20" s="1"/>
  <c r="K53" i="18"/>
  <c r="P52" i="18"/>
  <c r="C51" i="21" s="1"/>
  <c r="F51" i="21" s="1"/>
  <c r="O52" i="18"/>
  <c r="C50" i="20" s="1"/>
  <c r="F50" i="20" s="1"/>
  <c r="B26" i="1"/>
  <c r="P39" i="8"/>
  <c r="D40" i="1"/>
  <c r="E40" i="1"/>
  <c r="F40" i="1"/>
  <c r="C40" i="1"/>
  <c r="G40" i="1"/>
  <c r="H40" i="1"/>
  <c r="E32" i="12"/>
  <c r="P77" i="8"/>
  <c r="P50" i="8"/>
  <c r="P44" i="8"/>
  <c r="P76" i="8"/>
  <c r="P71" i="8"/>
  <c r="P60" i="8"/>
  <c r="O97" i="8"/>
  <c r="P59" i="8"/>
  <c r="P92" i="8"/>
  <c r="P93" i="8"/>
  <c r="O22" i="1"/>
  <c r="P22" i="1" s="1"/>
  <c r="S22" i="1"/>
  <c r="P67" i="8"/>
  <c r="P47" i="8"/>
  <c r="P78" i="8"/>
  <c r="P57" i="8"/>
  <c r="P79" i="8"/>
  <c r="P74" i="8"/>
  <c r="P66" i="8"/>
  <c r="P55" i="8"/>
  <c r="P43" i="8"/>
  <c r="P34" i="8"/>
  <c r="P84" i="8"/>
  <c r="P68" i="8"/>
  <c r="P52" i="8"/>
  <c r="P36" i="8"/>
  <c r="P85" i="8"/>
  <c r="O23" i="1"/>
  <c r="S23" i="1"/>
  <c r="P58" i="8"/>
  <c r="P35" i="8"/>
  <c r="P94" i="8"/>
  <c r="P41" i="8"/>
  <c r="P95" i="8"/>
  <c r="P73" i="8"/>
  <c r="P63" i="8"/>
  <c r="P51" i="8"/>
  <c r="P42" i="8"/>
  <c r="P31" i="8"/>
  <c r="P86" i="8"/>
  <c r="P65" i="8"/>
  <c r="P49" i="8"/>
  <c r="P33" i="8"/>
  <c r="P87" i="8"/>
  <c r="P75" i="8"/>
  <c r="P70" i="8"/>
  <c r="P62" i="8"/>
  <c r="P54" i="8"/>
  <c r="P46" i="8"/>
  <c r="P38" i="8"/>
  <c r="P30" i="8"/>
  <c r="P82" i="8"/>
  <c r="P90" i="8"/>
  <c r="P69" i="8"/>
  <c r="P61" i="8"/>
  <c r="P53" i="8"/>
  <c r="P45" i="8"/>
  <c r="P37" i="8"/>
  <c r="P29" i="8"/>
  <c r="BL29" i="8" s="1"/>
  <c r="J25" i="1" s="1"/>
  <c r="P83" i="8"/>
  <c r="P91" i="8"/>
  <c r="P80" i="8"/>
  <c r="P88" i="8"/>
  <c r="P72" i="8"/>
  <c r="P64" i="8"/>
  <c r="P56" i="8"/>
  <c r="P48" i="8"/>
  <c r="P40" i="8"/>
  <c r="P32" i="8"/>
  <c r="P81" i="8"/>
  <c r="P89" i="8"/>
  <c r="Q12" i="8"/>
  <c r="Q90" i="8" s="1"/>
  <c r="D28" i="14"/>
  <c r="L28" i="1" s="1"/>
  <c r="I64" i="18" l="1"/>
  <c r="D62" i="23"/>
  <c r="G62" i="23" s="1"/>
  <c r="D23" i="21"/>
  <c r="E23" i="21" s="1"/>
  <c r="B23" i="23"/>
  <c r="B22" i="20"/>
  <c r="B23" i="21" s="1"/>
  <c r="E23" i="23"/>
  <c r="F23" i="23" s="1"/>
  <c r="D22" i="20"/>
  <c r="E22" i="20" s="1"/>
  <c r="K54" i="18"/>
  <c r="P53" i="18"/>
  <c r="C52" i="21" s="1"/>
  <c r="F52" i="21" s="1"/>
  <c r="O53" i="18"/>
  <c r="C51" i="20" s="1"/>
  <c r="F51" i="20" s="1"/>
  <c r="B27" i="1"/>
  <c r="E33" i="12"/>
  <c r="C41" i="1"/>
  <c r="G41" i="1"/>
  <c r="H41" i="1"/>
  <c r="D41" i="1"/>
  <c r="E41" i="1"/>
  <c r="F41" i="1"/>
  <c r="P23" i="1"/>
  <c r="Q60" i="8"/>
  <c r="Q79" i="8"/>
  <c r="Q59" i="8"/>
  <c r="Q76" i="8"/>
  <c r="P97" i="8"/>
  <c r="Q68" i="8"/>
  <c r="Q36" i="8"/>
  <c r="Q67" i="8"/>
  <c r="Q35" i="8"/>
  <c r="Q52" i="8"/>
  <c r="Q87" i="8"/>
  <c r="Q51" i="8"/>
  <c r="Q84" i="8"/>
  <c r="Q74" i="8"/>
  <c r="Q44" i="8"/>
  <c r="Q95" i="8"/>
  <c r="Q43" i="8"/>
  <c r="Q92" i="8"/>
  <c r="Q73" i="8"/>
  <c r="Q65" i="8"/>
  <c r="Q57" i="8"/>
  <c r="Q49" i="8"/>
  <c r="Q41" i="8"/>
  <c r="Q33" i="8"/>
  <c r="Q81" i="8"/>
  <c r="Q89" i="8"/>
  <c r="Q96" i="8"/>
  <c r="Q66" i="8"/>
  <c r="Q58" i="8"/>
  <c r="Q50" i="8"/>
  <c r="Q42" i="8"/>
  <c r="Q34" i="8"/>
  <c r="Q78" i="8"/>
  <c r="Q86" i="8"/>
  <c r="Q94" i="8"/>
  <c r="Q72" i="8"/>
  <c r="Q64" i="8"/>
  <c r="Q56" i="8"/>
  <c r="Q48" i="8"/>
  <c r="Q40" i="8"/>
  <c r="Q32" i="8"/>
  <c r="Q83" i="8"/>
  <c r="Q91" i="8"/>
  <c r="Q71" i="8"/>
  <c r="Q63" i="8"/>
  <c r="Q55" i="8"/>
  <c r="Q47" i="8"/>
  <c r="Q39" i="8"/>
  <c r="Q31" i="8"/>
  <c r="Q80" i="8"/>
  <c r="Q88" i="8"/>
  <c r="Q75" i="8"/>
  <c r="Q69" i="8"/>
  <c r="Q61" i="8"/>
  <c r="Q53" i="8"/>
  <c r="Q45" i="8"/>
  <c r="Q37" i="8"/>
  <c r="Q77" i="8"/>
  <c r="Q85" i="8"/>
  <c r="Q93" i="8"/>
  <c r="Q70" i="8"/>
  <c r="Q62" i="8"/>
  <c r="Q54" i="8"/>
  <c r="Q46" i="8"/>
  <c r="Q38" i="8"/>
  <c r="Q30" i="8"/>
  <c r="Q82" i="8"/>
  <c r="R12" i="8"/>
  <c r="R93" i="8" s="1"/>
  <c r="N24" i="1"/>
  <c r="D29" i="14"/>
  <c r="L29" i="1" s="1"/>
  <c r="I65" i="18" l="1"/>
  <c r="D63" i="23"/>
  <c r="G63" i="23" s="1"/>
  <c r="B24" i="23"/>
  <c r="B23" i="20"/>
  <c r="B24" i="21" s="1"/>
  <c r="D24" i="21"/>
  <c r="E24" i="21" s="1"/>
  <c r="D23" i="20"/>
  <c r="E23" i="20" s="1"/>
  <c r="E24" i="23"/>
  <c r="F24" i="23" s="1"/>
  <c r="K55" i="18"/>
  <c r="P54" i="18"/>
  <c r="C53" i="21" s="1"/>
  <c r="F53" i="21" s="1"/>
  <c r="O54" i="18"/>
  <c r="C52" i="20" s="1"/>
  <c r="F52" i="20" s="1"/>
  <c r="B28" i="1"/>
  <c r="R92" i="8"/>
  <c r="E34" i="12"/>
  <c r="D42" i="1"/>
  <c r="E42" i="1"/>
  <c r="F42" i="1"/>
  <c r="C42" i="1"/>
  <c r="G42" i="1"/>
  <c r="H42" i="1"/>
  <c r="R46" i="8"/>
  <c r="R44" i="8"/>
  <c r="R75" i="8"/>
  <c r="R95" i="8"/>
  <c r="R54" i="8"/>
  <c r="R84" i="8"/>
  <c r="R52" i="8"/>
  <c r="R87" i="8"/>
  <c r="R70" i="8"/>
  <c r="R38" i="8"/>
  <c r="R68" i="8"/>
  <c r="R36" i="8"/>
  <c r="R62" i="8"/>
  <c r="R76" i="8"/>
  <c r="R60" i="8"/>
  <c r="R79" i="8"/>
  <c r="R67" i="8"/>
  <c r="R51" i="8"/>
  <c r="R35" i="8"/>
  <c r="R86" i="8"/>
  <c r="R65" i="8"/>
  <c r="R57" i="8"/>
  <c r="R41" i="8"/>
  <c r="R33" i="8"/>
  <c r="R89" i="8"/>
  <c r="R96" i="8"/>
  <c r="R73" i="8"/>
  <c r="R66" i="8"/>
  <c r="R58" i="8"/>
  <c r="R50" i="8"/>
  <c r="R42" i="8"/>
  <c r="R34" i="8"/>
  <c r="R80" i="8"/>
  <c r="R88" i="8"/>
  <c r="R72" i="8"/>
  <c r="R64" i="8"/>
  <c r="R56" i="8"/>
  <c r="R48" i="8"/>
  <c r="R40" i="8"/>
  <c r="R32" i="8"/>
  <c r="R83" i="8"/>
  <c r="R91" i="8"/>
  <c r="R74" i="8"/>
  <c r="R59" i="8"/>
  <c r="R43" i="8"/>
  <c r="R78" i="8"/>
  <c r="R94" i="8"/>
  <c r="R49" i="8"/>
  <c r="R81" i="8"/>
  <c r="R71" i="8"/>
  <c r="R63" i="8"/>
  <c r="R55" i="8"/>
  <c r="R47" i="8"/>
  <c r="R39" i="8"/>
  <c r="R31" i="8"/>
  <c r="BL31" i="8" s="1"/>
  <c r="J27" i="1" s="1"/>
  <c r="R82" i="8"/>
  <c r="R90" i="8"/>
  <c r="R69" i="8"/>
  <c r="R61" i="8"/>
  <c r="R53" i="8"/>
  <c r="R45" i="8"/>
  <c r="R37" i="8"/>
  <c r="R77" i="8"/>
  <c r="R85" i="8"/>
  <c r="O24" i="1"/>
  <c r="P24" i="1" s="1"/>
  <c r="S24" i="1"/>
  <c r="Q97" i="8"/>
  <c r="BL30" i="8"/>
  <c r="J26" i="1" s="1"/>
  <c r="S12" i="8"/>
  <c r="S88" i="8" s="1"/>
  <c r="N25" i="1"/>
  <c r="D30" i="14"/>
  <c r="L30" i="1" s="1"/>
  <c r="I66" i="18" l="1"/>
  <c r="D64" i="23"/>
  <c r="G64" i="23" s="1"/>
  <c r="B25" i="23"/>
  <c r="B24" i="20"/>
  <c r="B25" i="21" s="1"/>
  <c r="E25" i="23"/>
  <c r="F25" i="23" s="1"/>
  <c r="D25" i="21"/>
  <c r="E25" i="21" s="1"/>
  <c r="D24" i="20"/>
  <c r="E24" i="20" s="1"/>
  <c r="K56" i="18"/>
  <c r="P55" i="18"/>
  <c r="C54" i="21" s="1"/>
  <c r="F54" i="21" s="1"/>
  <c r="O55" i="18"/>
  <c r="C53" i="20" s="1"/>
  <c r="F53" i="20" s="1"/>
  <c r="B29" i="1"/>
  <c r="E35" i="12"/>
  <c r="C43" i="1"/>
  <c r="G43" i="1"/>
  <c r="H43" i="1"/>
  <c r="D43" i="1"/>
  <c r="E43" i="1"/>
  <c r="F43" i="1"/>
  <c r="S76" i="8"/>
  <c r="S32" i="8"/>
  <c r="BL32" i="8" s="1"/>
  <c r="J28" i="1" s="1"/>
  <c r="R97" i="8"/>
  <c r="O25" i="1"/>
  <c r="P25" i="1" s="1"/>
  <c r="S25" i="1"/>
  <c r="S83" i="8"/>
  <c r="S84" i="8"/>
  <c r="S64" i="8"/>
  <c r="S63" i="8"/>
  <c r="S56" i="8"/>
  <c r="S55" i="8"/>
  <c r="S72" i="8"/>
  <c r="S40" i="8"/>
  <c r="S71" i="8"/>
  <c r="S39" i="8"/>
  <c r="S48" i="8"/>
  <c r="S91" i="8"/>
  <c r="S47" i="8"/>
  <c r="S92" i="8"/>
  <c r="N26" i="1"/>
  <c r="S73" i="8"/>
  <c r="S65" i="8"/>
  <c r="S57" i="8"/>
  <c r="S49" i="8"/>
  <c r="S41" i="8"/>
  <c r="S33" i="8"/>
  <c r="S81" i="8"/>
  <c r="S89" i="8"/>
  <c r="S96" i="8"/>
  <c r="S66" i="8"/>
  <c r="S58" i="8"/>
  <c r="S50" i="8"/>
  <c r="S42" i="8"/>
  <c r="S34" i="8"/>
  <c r="S82" i="8"/>
  <c r="S90" i="8"/>
  <c r="S75" i="8"/>
  <c r="S69" i="8"/>
  <c r="S61" i="8"/>
  <c r="S53" i="8"/>
  <c r="S45" i="8"/>
  <c r="S37" i="8"/>
  <c r="S77" i="8"/>
  <c r="S85" i="8"/>
  <c r="S93" i="8"/>
  <c r="S70" i="8"/>
  <c r="S62" i="8"/>
  <c r="S54" i="8"/>
  <c r="S46" i="8"/>
  <c r="S38" i="8"/>
  <c r="S78" i="8"/>
  <c r="S86" i="8"/>
  <c r="S94" i="8"/>
  <c r="S74" i="8"/>
  <c r="S68" i="8"/>
  <c r="S60" i="8"/>
  <c r="S52" i="8"/>
  <c r="S44" i="8"/>
  <c r="S36" i="8"/>
  <c r="S79" i="8"/>
  <c r="S87" i="8"/>
  <c r="S95" i="8"/>
  <c r="S67" i="8"/>
  <c r="S59" i="8"/>
  <c r="S51" i="8"/>
  <c r="S43" i="8"/>
  <c r="S35" i="8"/>
  <c r="S80" i="8"/>
  <c r="T12" i="8"/>
  <c r="T96" i="8" s="1"/>
  <c r="D31" i="14"/>
  <c r="L31" i="1" s="1"/>
  <c r="I67" i="18" l="1"/>
  <c r="D65" i="23"/>
  <c r="G65" i="23" s="1"/>
  <c r="D26" i="21"/>
  <c r="E26" i="21" s="1"/>
  <c r="B25" i="20"/>
  <c r="B26" i="21" s="1"/>
  <c r="B26" i="23"/>
  <c r="D25" i="20"/>
  <c r="E25" i="20" s="1"/>
  <c r="E26" i="23"/>
  <c r="F26" i="23" s="1"/>
  <c r="K57" i="18"/>
  <c r="P56" i="18"/>
  <c r="C55" i="21" s="1"/>
  <c r="F55" i="21" s="1"/>
  <c r="O56" i="18"/>
  <c r="C54" i="20" s="1"/>
  <c r="F54" i="20" s="1"/>
  <c r="B30" i="1"/>
  <c r="T33" i="8"/>
  <c r="BL33" i="8" s="1"/>
  <c r="J29" i="1" s="1"/>
  <c r="E36" i="12"/>
  <c r="D44" i="1"/>
  <c r="E44" i="1"/>
  <c r="F44" i="1"/>
  <c r="C44" i="1"/>
  <c r="G44" i="1"/>
  <c r="H44" i="1"/>
  <c r="T38" i="8"/>
  <c r="N27" i="1"/>
  <c r="T70" i="8"/>
  <c r="T65" i="8"/>
  <c r="T54" i="8"/>
  <c r="T49" i="8"/>
  <c r="T86" i="8"/>
  <c r="T91" i="8"/>
  <c r="T66" i="8"/>
  <c r="T50" i="8"/>
  <c r="T34" i="8"/>
  <c r="T90" i="8"/>
  <c r="T61" i="8"/>
  <c r="T45" i="8"/>
  <c r="T79" i="8"/>
  <c r="T95" i="8"/>
  <c r="T46" i="8"/>
  <c r="T41" i="8"/>
  <c r="T75" i="8"/>
  <c r="T62" i="8"/>
  <c r="T78" i="8"/>
  <c r="T94" i="8"/>
  <c r="T57" i="8"/>
  <c r="T83" i="8"/>
  <c r="T73" i="8"/>
  <c r="T58" i="8"/>
  <c r="T42" i="8"/>
  <c r="T82" i="8"/>
  <c r="T69" i="8"/>
  <c r="T53" i="8"/>
  <c r="T37" i="8"/>
  <c r="T87" i="8"/>
  <c r="T74" i="8"/>
  <c r="T67" i="8"/>
  <c r="T59" i="8"/>
  <c r="T51" i="8"/>
  <c r="T43" i="8"/>
  <c r="T35" i="8"/>
  <c r="T80" i="8"/>
  <c r="T88" i="8"/>
  <c r="T72" i="8"/>
  <c r="T64" i="8"/>
  <c r="T56" i="8"/>
  <c r="T48" i="8"/>
  <c r="T40" i="8"/>
  <c r="T77" i="8"/>
  <c r="T85" i="8"/>
  <c r="T93" i="8"/>
  <c r="O26" i="1"/>
  <c r="P26" i="1" s="1"/>
  <c r="S26" i="1"/>
  <c r="T71" i="8"/>
  <c r="T63" i="8"/>
  <c r="T55" i="8"/>
  <c r="T47" i="8"/>
  <c r="T39" i="8"/>
  <c r="T76" i="8"/>
  <c r="T84" i="8"/>
  <c r="T92" i="8"/>
  <c r="T68" i="8"/>
  <c r="T60" i="8"/>
  <c r="T52" i="8"/>
  <c r="T44" i="8"/>
  <c r="T36" i="8"/>
  <c r="T81" i="8"/>
  <c r="T89" i="8"/>
  <c r="S97" i="8"/>
  <c r="U12" i="8"/>
  <c r="U94" i="8" s="1"/>
  <c r="D32" i="14"/>
  <c r="L32" i="1" s="1"/>
  <c r="I68" i="18" l="1"/>
  <c r="D66" i="23"/>
  <c r="G66" i="23" s="1"/>
  <c r="D27" i="21"/>
  <c r="E27" i="21" s="1"/>
  <c r="B26" i="20"/>
  <c r="B27" i="21" s="1"/>
  <c r="B27" i="23"/>
  <c r="E27" i="23"/>
  <c r="F27" i="23" s="1"/>
  <c r="D26" i="20"/>
  <c r="E26" i="20" s="1"/>
  <c r="K58" i="18"/>
  <c r="P57" i="18"/>
  <c r="C56" i="21" s="1"/>
  <c r="F56" i="21" s="1"/>
  <c r="O57" i="18"/>
  <c r="C55" i="20" s="1"/>
  <c r="F55" i="20" s="1"/>
  <c r="U56" i="8"/>
  <c r="U51" i="8"/>
  <c r="B31" i="1"/>
  <c r="U88" i="8"/>
  <c r="U87" i="8"/>
  <c r="U60" i="8"/>
  <c r="U83" i="8"/>
  <c r="U55" i="8"/>
  <c r="U84" i="8"/>
  <c r="U74" i="8"/>
  <c r="U44" i="8"/>
  <c r="U71" i="8"/>
  <c r="U39" i="8"/>
  <c r="U72" i="8"/>
  <c r="U40" i="8"/>
  <c r="U67" i="8"/>
  <c r="U35" i="8"/>
  <c r="U68" i="8"/>
  <c r="U52" i="8"/>
  <c r="U36" i="8"/>
  <c r="U91" i="8"/>
  <c r="U63" i="8"/>
  <c r="U47" i="8"/>
  <c r="U76" i="8"/>
  <c r="U92" i="8"/>
  <c r="E37" i="12"/>
  <c r="C45" i="1"/>
  <c r="G45" i="1"/>
  <c r="H45" i="1"/>
  <c r="D45" i="1"/>
  <c r="F45" i="1"/>
  <c r="E45" i="1"/>
  <c r="U64" i="8"/>
  <c r="U48" i="8"/>
  <c r="U79" i="8"/>
  <c r="U95" i="8"/>
  <c r="U59" i="8"/>
  <c r="U43" i="8"/>
  <c r="U80" i="8"/>
  <c r="T97" i="8"/>
  <c r="U75" i="8"/>
  <c r="U69" i="8"/>
  <c r="U61" i="8"/>
  <c r="U53" i="8"/>
  <c r="U45" i="8"/>
  <c r="U37" i="8"/>
  <c r="U81" i="8"/>
  <c r="U89" i="8"/>
  <c r="U96" i="8"/>
  <c r="U66" i="8"/>
  <c r="U58" i="8"/>
  <c r="U50" i="8"/>
  <c r="U42" i="8"/>
  <c r="U34" i="8"/>
  <c r="BL34" i="8" s="1"/>
  <c r="J30" i="1" s="1"/>
  <c r="U82" i="8"/>
  <c r="U90" i="8"/>
  <c r="U73" i="8"/>
  <c r="U65" i="8"/>
  <c r="U57" i="8"/>
  <c r="U49" i="8"/>
  <c r="U41" i="8"/>
  <c r="U77" i="8"/>
  <c r="U85" i="8"/>
  <c r="U93" i="8"/>
  <c r="U70" i="8"/>
  <c r="U62" i="8"/>
  <c r="U54" i="8"/>
  <c r="U46" i="8"/>
  <c r="U38" i="8"/>
  <c r="U78" i="8"/>
  <c r="U86" i="8"/>
  <c r="O27" i="1"/>
  <c r="P27" i="1" s="1"/>
  <c r="S27" i="1"/>
  <c r="V12" i="8"/>
  <c r="V91" i="8" s="1"/>
  <c r="N28" i="1"/>
  <c r="D33" i="14"/>
  <c r="L33" i="1" s="1"/>
  <c r="I69" i="18" l="1"/>
  <c r="D67" i="23"/>
  <c r="G67" i="23" s="1"/>
  <c r="B28" i="23"/>
  <c r="B27" i="20"/>
  <c r="B28" i="21" s="1"/>
  <c r="D28" i="21"/>
  <c r="E28" i="21" s="1"/>
  <c r="D27" i="20"/>
  <c r="E27" i="20" s="1"/>
  <c r="E28" i="23"/>
  <c r="F28" i="23" s="1"/>
  <c r="K59" i="18"/>
  <c r="P58" i="18"/>
  <c r="C57" i="21" s="1"/>
  <c r="F57" i="21" s="1"/>
  <c r="O58" i="18"/>
  <c r="C56" i="20" s="1"/>
  <c r="F56" i="20" s="1"/>
  <c r="V35" i="8"/>
  <c r="BL35" i="8" s="1"/>
  <c r="J31" i="1" s="1"/>
  <c r="V72" i="8"/>
  <c r="V49" i="8"/>
  <c r="V67" i="8"/>
  <c r="B32" i="1"/>
  <c r="V55" i="8"/>
  <c r="V40" i="8"/>
  <c r="V75" i="8"/>
  <c r="V86" i="8"/>
  <c r="V81" i="8"/>
  <c r="V46" i="8"/>
  <c r="V61" i="8"/>
  <c r="V93" i="8"/>
  <c r="E38" i="12"/>
  <c r="D46" i="1"/>
  <c r="E46" i="1"/>
  <c r="F46" i="1"/>
  <c r="C46" i="1"/>
  <c r="G46" i="1"/>
  <c r="H46" i="1"/>
  <c r="V70" i="8"/>
  <c r="V59" i="8"/>
  <c r="V47" i="8"/>
  <c r="V38" i="8"/>
  <c r="V82" i="8"/>
  <c r="V94" i="8"/>
  <c r="V64" i="8"/>
  <c r="V53" i="8"/>
  <c r="V41" i="8"/>
  <c r="V79" i="8"/>
  <c r="V89" i="8"/>
  <c r="V74" i="8"/>
  <c r="V63" i="8"/>
  <c r="V54" i="8"/>
  <c r="V43" i="8"/>
  <c r="V78" i="8"/>
  <c r="V88" i="8"/>
  <c r="V69" i="8"/>
  <c r="V57" i="8"/>
  <c r="V48" i="8"/>
  <c r="V37" i="8"/>
  <c r="V85" i="8"/>
  <c r="V95" i="8"/>
  <c r="V71" i="8"/>
  <c r="V62" i="8"/>
  <c r="V51" i="8"/>
  <c r="V39" i="8"/>
  <c r="V80" i="8"/>
  <c r="V90" i="8"/>
  <c r="V65" i="8"/>
  <c r="V56" i="8"/>
  <c r="V45" i="8"/>
  <c r="V77" i="8"/>
  <c r="V87" i="8"/>
  <c r="V96" i="8"/>
  <c r="U97" i="8"/>
  <c r="O28" i="1"/>
  <c r="P28" i="1" s="1"/>
  <c r="S28" i="1"/>
  <c r="V73" i="8"/>
  <c r="V66" i="8"/>
  <c r="V58" i="8"/>
  <c r="V50" i="8"/>
  <c r="V42" i="8"/>
  <c r="V76" i="8"/>
  <c r="V84" i="8"/>
  <c r="V92" i="8"/>
  <c r="V68" i="8"/>
  <c r="V60" i="8"/>
  <c r="V52" i="8"/>
  <c r="V44" i="8"/>
  <c r="V36" i="8"/>
  <c r="V83" i="8"/>
  <c r="W12" i="8"/>
  <c r="W94" i="8" s="1"/>
  <c r="N29" i="1"/>
  <c r="D34" i="14"/>
  <c r="L34" i="1" s="1"/>
  <c r="I70" i="18" l="1"/>
  <c r="D68" i="23"/>
  <c r="G68" i="23" s="1"/>
  <c r="B28" i="20"/>
  <c r="B29" i="21" s="1"/>
  <c r="B29" i="23"/>
  <c r="D28" i="20"/>
  <c r="E28" i="20" s="1"/>
  <c r="D29" i="21"/>
  <c r="E29" i="21" s="1"/>
  <c r="E29" i="23"/>
  <c r="F29" i="23" s="1"/>
  <c r="K60" i="18"/>
  <c r="P59" i="18"/>
  <c r="C58" i="21" s="1"/>
  <c r="F58" i="21" s="1"/>
  <c r="O59" i="18"/>
  <c r="C57" i="20" s="1"/>
  <c r="F57" i="20" s="1"/>
  <c r="B33" i="1"/>
  <c r="E39" i="12"/>
  <c r="C47" i="1"/>
  <c r="G47" i="1"/>
  <c r="H47" i="1"/>
  <c r="D47" i="1"/>
  <c r="E47" i="1"/>
  <c r="F47" i="1"/>
  <c r="W71" i="8"/>
  <c r="W74" i="8"/>
  <c r="N30" i="1"/>
  <c r="W39" i="8"/>
  <c r="O29" i="1"/>
  <c r="P29" i="1" s="1"/>
  <c r="S29" i="1"/>
  <c r="V97" i="8"/>
  <c r="W44" i="8"/>
  <c r="W63" i="8"/>
  <c r="W60" i="8"/>
  <c r="W83" i="8"/>
  <c r="W55" i="8"/>
  <c r="W88" i="8"/>
  <c r="W68" i="8"/>
  <c r="W36" i="8"/>
  <c r="BL36" i="8" s="1"/>
  <c r="J32" i="1" s="1"/>
  <c r="W80" i="8"/>
  <c r="W52" i="8"/>
  <c r="W91" i="8"/>
  <c r="W47" i="8"/>
  <c r="W73" i="8"/>
  <c r="W65" i="8"/>
  <c r="W57" i="8"/>
  <c r="W49" i="8"/>
  <c r="W41" i="8"/>
  <c r="W77" i="8"/>
  <c r="W85" i="8"/>
  <c r="W93" i="8"/>
  <c r="W70" i="8"/>
  <c r="W62" i="8"/>
  <c r="W54" i="8"/>
  <c r="W46" i="8"/>
  <c r="W38" i="8"/>
  <c r="W82" i="8"/>
  <c r="W90" i="8"/>
  <c r="W64" i="8"/>
  <c r="W87" i="8"/>
  <c r="W59" i="8"/>
  <c r="W51" i="8"/>
  <c r="W43" i="8"/>
  <c r="W76" i="8"/>
  <c r="W84" i="8"/>
  <c r="W72" i="8"/>
  <c r="W56" i="8"/>
  <c r="W48" i="8"/>
  <c r="W40" i="8"/>
  <c r="W79" i="8"/>
  <c r="W95" i="8"/>
  <c r="W67" i="8"/>
  <c r="W92" i="8"/>
  <c r="W75" i="8"/>
  <c r="W69" i="8"/>
  <c r="W61" i="8"/>
  <c r="W53" i="8"/>
  <c r="W45" i="8"/>
  <c r="W37" i="8"/>
  <c r="W81" i="8"/>
  <c r="W89" i="8"/>
  <c r="W96" i="8"/>
  <c r="W66" i="8"/>
  <c r="W58" i="8"/>
  <c r="W50" i="8"/>
  <c r="W42" i="8"/>
  <c r="W78" i="8"/>
  <c r="W86" i="8"/>
  <c r="X12" i="8"/>
  <c r="X91" i="8" s="1"/>
  <c r="D35" i="14"/>
  <c r="L35" i="1" s="1"/>
  <c r="I71" i="18" l="1"/>
  <c r="D69" i="23"/>
  <c r="G69" i="23" s="1"/>
  <c r="D30" i="21"/>
  <c r="E30" i="21" s="1"/>
  <c r="B30" i="23"/>
  <c r="B29" i="20"/>
  <c r="B30" i="21" s="1"/>
  <c r="E30" i="23"/>
  <c r="F30" i="23" s="1"/>
  <c r="D29" i="20"/>
  <c r="E29" i="20" s="1"/>
  <c r="K61" i="18"/>
  <c r="P60" i="18"/>
  <c r="C59" i="21" s="1"/>
  <c r="F59" i="21" s="1"/>
  <c r="O60" i="18"/>
  <c r="C58" i="20" s="1"/>
  <c r="F58" i="20" s="1"/>
  <c r="B34" i="1"/>
  <c r="X67" i="8"/>
  <c r="E40" i="12"/>
  <c r="D48" i="1"/>
  <c r="E48" i="1"/>
  <c r="F48" i="1"/>
  <c r="C48" i="1"/>
  <c r="G48" i="1"/>
  <c r="H48" i="1"/>
  <c r="X85" i="8"/>
  <c r="X76" i="8"/>
  <c r="X60" i="8"/>
  <c r="X59" i="8"/>
  <c r="X52" i="8"/>
  <c r="X51" i="8"/>
  <c r="X92" i="8"/>
  <c r="X44" i="8"/>
  <c r="X84" i="8"/>
  <c r="X93" i="8"/>
  <c r="X74" i="8"/>
  <c r="X43" i="8"/>
  <c r="X68" i="8"/>
  <c r="X77" i="8"/>
  <c r="O30" i="1"/>
  <c r="P30" i="1" s="1"/>
  <c r="S30" i="1"/>
  <c r="N31" i="1"/>
  <c r="W97" i="8"/>
  <c r="X73" i="8"/>
  <c r="X66" i="8"/>
  <c r="X58" i="8"/>
  <c r="X50" i="8"/>
  <c r="X42" i="8"/>
  <c r="X78" i="8"/>
  <c r="X86" i="8"/>
  <c r="X94" i="8"/>
  <c r="X65" i="8"/>
  <c r="X57" i="8"/>
  <c r="X49" i="8"/>
  <c r="X41" i="8"/>
  <c r="X79" i="8"/>
  <c r="X87" i="8"/>
  <c r="X95" i="8"/>
  <c r="X71" i="8"/>
  <c r="X63" i="8"/>
  <c r="X55" i="8"/>
  <c r="X47" i="8"/>
  <c r="X39" i="8"/>
  <c r="X80" i="8"/>
  <c r="X88" i="8"/>
  <c r="X72" i="8"/>
  <c r="X64" i="8"/>
  <c r="X56" i="8"/>
  <c r="X48" i="8"/>
  <c r="X40" i="8"/>
  <c r="X81" i="8"/>
  <c r="X89" i="8"/>
  <c r="X96" i="8"/>
  <c r="X75" i="8"/>
  <c r="X70" i="8"/>
  <c r="X62" i="8"/>
  <c r="X54" i="8"/>
  <c r="X46" i="8"/>
  <c r="X38" i="8"/>
  <c r="X82" i="8"/>
  <c r="X90" i="8"/>
  <c r="X69" i="8"/>
  <c r="X61" i="8"/>
  <c r="X53" i="8"/>
  <c r="X45" i="8"/>
  <c r="X37" i="8"/>
  <c r="BL37" i="8" s="1"/>
  <c r="J33" i="1" s="1"/>
  <c r="X83" i="8"/>
  <c r="Y12" i="8"/>
  <c r="Y92" i="8" s="1"/>
  <c r="D36" i="14"/>
  <c r="L36" i="1" s="1"/>
  <c r="I72" i="18" l="1"/>
  <c r="D70" i="23"/>
  <c r="G70" i="23" s="1"/>
  <c r="B31" i="23"/>
  <c r="B30" i="20"/>
  <c r="B31" i="21" s="1"/>
  <c r="D31" i="21"/>
  <c r="E31" i="21" s="1"/>
  <c r="E31" i="23"/>
  <c r="F31" i="23" s="1"/>
  <c r="D30" i="20"/>
  <c r="E30" i="20" s="1"/>
  <c r="K62" i="18"/>
  <c r="P61" i="18"/>
  <c r="C60" i="21" s="1"/>
  <c r="F60" i="21" s="1"/>
  <c r="O61" i="18"/>
  <c r="C59" i="20" s="1"/>
  <c r="F59" i="20" s="1"/>
  <c r="B35" i="1"/>
  <c r="E41" i="12"/>
  <c r="C49" i="1"/>
  <c r="G49" i="1"/>
  <c r="H49" i="1"/>
  <c r="D49" i="1"/>
  <c r="E49" i="1"/>
  <c r="F49" i="1"/>
  <c r="N32" i="1"/>
  <c r="Y53" i="8"/>
  <c r="Y93" i="8"/>
  <c r="Y46" i="8"/>
  <c r="O31" i="1"/>
  <c r="P31" i="1" s="1"/>
  <c r="S31" i="1"/>
  <c r="Y77" i="8"/>
  <c r="Y82" i="8"/>
  <c r="Y69" i="8"/>
  <c r="Y62" i="8"/>
  <c r="Y75" i="8"/>
  <c r="Y61" i="8"/>
  <c r="Y45" i="8"/>
  <c r="Y85" i="8"/>
  <c r="Y70" i="8"/>
  <c r="Y54" i="8"/>
  <c r="Y38" i="8"/>
  <c r="BL38" i="8" s="1"/>
  <c r="J34" i="1" s="1"/>
  <c r="Y90" i="8"/>
  <c r="Y65" i="8"/>
  <c r="Y49" i="8"/>
  <c r="Y81" i="8"/>
  <c r="Y96" i="8"/>
  <c r="Y58" i="8"/>
  <c r="Y42" i="8"/>
  <c r="Y86" i="8"/>
  <c r="Y73" i="8"/>
  <c r="Y57" i="8"/>
  <c r="Y41" i="8"/>
  <c r="Y89" i="8"/>
  <c r="Y66" i="8"/>
  <c r="Y50" i="8"/>
  <c r="Y78" i="8"/>
  <c r="Y94" i="8"/>
  <c r="Y72" i="8"/>
  <c r="Y64" i="8"/>
  <c r="Y56" i="8"/>
  <c r="Y48" i="8"/>
  <c r="Y40" i="8"/>
  <c r="Y83" i="8"/>
  <c r="Y91" i="8"/>
  <c r="Y71" i="8"/>
  <c r="Y63" i="8"/>
  <c r="Y55" i="8"/>
  <c r="Y47" i="8"/>
  <c r="Y39" i="8"/>
  <c r="Y80" i="8"/>
  <c r="Y88" i="8"/>
  <c r="Y74" i="8"/>
  <c r="Y68" i="8"/>
  <c r="Y60" i="8"/>
  <c r="Y52" i="8"/>
  <c r="Y44" i="8"/>
  <c r="Y79" i="8"/>
  <c r="Y87" i="8"/>
  <c r="Y95" i="8"/>
  <c r="Y67" i="8"/>
  <c r="Y59" i="8"/>
  <c r="Y51" i="8"/>
  <c r="Y43" i="8"/>
  <c r="Y76" i="8"/>
  <c r="Y84" i="8"/>
  <c r="X97" i="8"/>
  <c r="Z12" i="8"/>
  <c r="Z91" i="8" s="1"/>
  <c r="D37" i="14"/>
  <c r="L37" i="1" s="1"/>
  <c r="I73" i="18" l="1"/>
  <c r="D71" i="23"/>
  <c r="G71" i="23" s="1"/>
  <c r="D32" i="21"/>
  <c r="E32" i="21" s="1"/>
  <c r="B31" i="20"/>
  <c r="B32" i="21" s="1"/>
  <c r="B32" i="23"/>
  <c r="D31" i="20"/>
  <c r="E31" i="20" s="1"/>
  <c r="E32" i="23"/>
  <c r="F32" i="23" s="1"/>
  <c r="K63" i="18"/>
  <c r="P62" i="18"/>
  <c r="C61" i="21" s="1"/>
  <c r="F61" i="21" s="1"/>
  <c r="O62" i="18"/>
  <c r="C60" i="20" s="1"/>
  <c r="F60" i="20" s="1"/>
  <c r="B36" i="1"/>
  <c r="E42" i="12"/>
  <c r="D50" i="1"/>
  <c r="E50" i="1"/>
  <c r="F50" i="1"/>
  <c r="C50" i="1"/>
  <c r="G50" i="1"/>
  <c r="H50" i="1"/>
  <c r="Z85" i="8"/>
  <c r="Z39" i="8"/>
  <c r="BL39" i="8" s="1"/>
  <c r="J35" i="1" s="1"/>
  <c r="Z71" i="8"/>
  <c r="Z61" i="8"/>
  <c r="O32" i="1"/>
  <c r="P32" i="1" s="1"/>
  <c r="S32" i="1"/>
  <c r="Y97" i="8"/>
  <c r="Z63" i="8"/>
  <c r="Z82" i="8"/>
  <c r="Z53" i="8"/>
  <c r="Z93" i="8"/>
  <c r="Z55" i="8"/>
  <c r="Z90" i="8"/>
  <c r="Z45" i="8"/>
  <c r="Z47" i="8"/>
  <c r="Z69" i="8"/>
  <c r="Z77" i="8"/>
  <c r="Z75" i="8"/>
  <c r="Z70" i="8"/>
  <c r="Z62" i="8"/>
  <c r="Z54" i="8"/>
  <c r="Z46" i="8"/>
  <c r="Z76" i="8"/>
  <c r="Z84" i="8"/>
  <c r="Z92" i="8"/>
  <c r="Z68" i="8"/>
  <c r="Z60" i="8"/>
  <c r="Z52" i="8"/>
  <c r="Z44" i="8"/>
  <c r="Z79" i="8"/>
  <c r="Z87" i="8"/>
  <c r="Z95" i="8"/>
  <c r="Z74" i="8"/>
  <c r="Z67" i="8"/>
  <c r="Z59" i="8"/>
  <c r="Z51" i="8"/>
  <c r="Z43" i="8"/>
  <c r="Z78" i="8"/>
  <c r="Z86" i="8"/>
  <c r="Z94" i="8"/>
  <c r="Z65" i="8"/>
  <c r="Z57" i="8"/>
  <c r="Z49" i="8"/>
  <c r="Z41" i="8"/>
  <c r="Z81" i="8"/>
  <c r="Z89" i="8"/>
  <c r="Z96" i="8"/>
  <c r="Z73" i="8"/>
  <c r="Z66" i="8"/>
  <c r="Z58" i="8"/>
  <c r="Z50" i="8"/>
  <c r="Z42" i="8"/>
  <c r="Z80" i="8"/>
  <c r="Z88" i="8"/>
  <c r="Z72" i="8"/>
  <c r="Z64" i="8"/>
  <c r="Z56" i="8"/>
  <c r="Z48" i="8"/>
  <c r="Z40" i="8"/>
  <c r="Z83" i="8"/>
  <c r="AA12" i="8"/>
  <c r="AA90" i="8" s="1"/>
  <c r="N33" i="1"/>
  <c r="D38" i="14"/>
  <c r="L38" i="1" s="1"/>
  <c r="I74" i="18" l="1"/>
  <c r="D72" i="23"/>
  <c r="G72" i="23" s="1"/>
  <c r="B32" i="20"/>
  <c r="B33" i="21" s="1"/>
  <c r="B33" i="23"/>
  <c r="E33" i="23"/>
  <c r="F33" i="23" s="1"/>
  <c r="D33" i="21"/>
  <c r="E33" i="21" s="1"/>
  <c r="D32" i="20"/>
  <c r="E32" i="20" s="1"/>
  <c r="K64" i="18"/>
  <c r="P63" i="18"/>
  <c r="C62" i="21" s="1"/>
  <c r="F62" i="21" s="1"/>
  <c r="O63" i="18"/>
  <c r="C61" i="20" s="1"/>
  <c r="F61" i="20" s="1"/>
  <c r="B37" i="1"/>
  <c r="E43" i="12"/>
  <c r="C51" i="1"/>
  <c r="G51" i="1"/>
  <c r="H51" i="1"/>
  <c r="D51" i="1"/>
  <c r="E51" i="1"/>
  <c r="F51" i="1"/>
  <c r="AA74" i="8"/>
  <c r="AA88" i="8"/>
  <c r="AA79" i="8"/>
  <c r="AA68" i="8"/>
  <c r="AA95" i="8"/>
  <c r="AA56" i="8"/>
  <c r="AA59" i="8"/>
  <c r="AA45" i="8"/>
  <c r="AA43" i="8"/>
  <c r="AA61" i="8"/>
  <c r="AA40" i="8"/>
  <c r="BL40" i="8" s="1"/>
  <c r="J36" i="1" s="1"/>
  <c r="AA67" i="8"/>
  <c r="AA80" i="8"/>
  <c r="AA72" i="8"/>
  <c r="AA52" i="8"/>
  <c r="AA87" i="8"/>
  <c r="AA51" i="8"/>
  <c r="O33" i="1"/>
  <c r="P33" i="1" s="1"/>
  <c r="S33" i="1"/>
  <c r="AA73" i="8"/>
  <c r="AA64" i="8"/>
  <c r="AA53" i="8"/>
  <c r="AA44" i="8"/>
  <c r="AA85" i="8"/>
  <c r="AA70" i="8"/>
  <c r="AA54" i="8"/>
  <c r="AA78" i="8"/>
  <c r="AA94" i="8"/>
  <c r="AA75" i="8"/>
  <c r="AA69" i="8"/>
  <c r="AA60" i="8"/>
  <c r="AA48" i="8"/>
  <c r="AA77" i="8"/>
  <c r="AA93" i="8"/>
  <c r="AA62" i="8"/>
  <c r="AA46" i="8"/>
  <c r="AA86" i="8"/>
  <c r="AA83" i="8"/>
  <c r="AA91" i="8"/>
  <c r="AA71" i="8"/>
  <c r="AA63" i="8"/>
  <c r="AA55" i="8"/>
  <c r="AA47" i="8"/>
  <c r="AA76" i="8"/>
  <c r="AA84" i="8"/>
  <c r="AA92" i="8"/>
  <c r="AA65" i="8"/>
  <c r="AA57" i="8"/>
  <c r="AA49" i="8"/>
  <c r="AA41" i="8"/>
  <c r="AA81" i="8"/>
  <c r="AA89" i="8"/>
  <c r="AA96" i="8"/>
  <c r="AA66" i="8"/>
  <c r="AA58" i="8"/>
  <c r="AA50" i="8"/>
  <c r="AA42" i="8"/>
  <c r="AA82" i="8"/>
  <c r="Z97" i="8"/>
  <c r="AB12" i="8"/>
  <c r="AB93" i="8" s="1"/>
  <c r="N34" i="1"/>
  <c r="D39" i="14"/>
  <c r="L39" i="1" s="1"/>
  <c r="I75" i="18" l="1"/>
  <c r="D73" i="23"/>
  <c r="G73" i="23" s="1"/>
  <c r="D34" i="21"/>
  <c r="E34" i="21" s="1"/>
  <c r="B34" i="23"/>
  <c r="B33" i="20"/>
  <c r="B34" i="21" s="1"/>
  <c r="E34" i="23"/>
  <c r="F34" i="23" s="1"/>
  <c r="D33" i="20"/>
  <c r="E33" i="20" s="1"/>
  <c r="AB84" i="8"/>
  <c r="K65" i="18"/>
  <c r="P64" i="18"/>
  <c r="C63" i="21" s="1"/>
  <c r="F63" i="21" s="1"/>
  <c r="O64" i="18"/>
  <c r="C62" i="20" s="1"/>
  <c r="F62" i="20" s="1"/>
  <c r="B38" i="1"/>
  <c r="E44" i="12"/>
  <c r="D52" i="1"/>
  <c r="E52" i="1"/>
  <c r="F52" i="1"/>
  <c r="C52" i="1"/>
  <c r="G52" i="1"/>
  <c r="H52" i="1"/>
  <c r="AB50" i="8"/>
  <c r="AB60" i="8"/>
  <c r="AB96" i="8"/>
  <c r="AB71" i="8"/>
  <c r="AB79" i="8"/>
  <c r="AB76" i="8"/>
  <c r="AB52" i="8"/>
  <c r="AB63" i="8"/>
  <c r="AB69" i="8"/>
  <c r="AB89" i="8"/>
  <c r="O34" i="1"/>
  <c r="P34" i="1" s="1"/>
  <c r="S34" i="1"/>
  <c r="AB55" i="8"/>
  <c r="AB82" i="8"/>
  <c r="AB68" i="8"/>
  <c r="AB44" i="8"/>
  <c r="AB95" i="8"/>
  <c r="AB66" i="8"/>
  <c r="AB47" i="8"/>
  <c r="AB92" i="8"/>
  <c r="AB53" i="8"/>
  <c r="AB81" i="8"/>
  <c r="AB73" i="8"/>
  <c r="AB58" i="8"/>
  <c r="AB42" i="8"/>
  <c r="AB90" i="8"/>
  <c r="AB61" i="8"/>
  <c r="AB45" i="8"/>
  <c r="AB87" i="8"/>
  <c r="AB75" i="8"/>
  <c r="AB70" i="8"/>
  <c r="AB62" i="8"/>
  <c r="AB54" i="8"/>
  <c r="AB46" i="8"/>
  <c r="AB78" i="8"/>
  <c r="AB86" i="8"/>
  <c r="AB94" i="8"/>
  <c r="AB65" i="8"/>
  <c r="AB57" i="8"/>
  <c r="AB49" i="8"/>
  <c r="AB41" i="8"/>
  <c r="BL41" i="8" s="1"/>
  <c r="J37" i="1" s="1"/>
  <c r="AB83" i="8"/>
  <c r="AB91" i="8"/>
  <c r="AB74" i="8"/>
  <c r="AB67" i="8"/>
  <c r="AB59" i="8"/>
  <c r="AB51" i="8"/>
  <c r="AB43" i="8"/>
  <c r="AB80" i="8"/>
  <c r="AB88" i="8"/>
  <c r="AB72" i="8"/>
  <c r="AB64" i="8"/>
  <c r="AB56" i="8"/>
  <c r="AB48" i="8"/>
  <c r="AB77" i="8"/>
  <c r="AB85" i="8"/>
  <c r="AA97" i="8"/>
  <c r="AC12" i="8"/>
  <c r="AC92" i="8" s="1"/>
  <c r="N35" i="1"/>
  <c r="D40" i="14"/>
  <c r="L40" i="1" s="1"/>
  <c r="I76" i="18" l="1"/>
  <c r="D74" i="23"/>
  <c r="G74" i="23" s="1"/>
  <c r="B34" i="20"/>
  <c r="B35" i="21" s="1"/>
  <c r="D35" i="21"/>
  <c r="B35" i="23"/>
  <c r="D34" i="20"/>
  <c r="E34" i="20" s="1"/>
  <c r="E35" i="23"/>
  <c r="F35" i="23" s="1"/>
  <c r="E35" i="21"/>
  <c r="K66" i="18"/>
  <c r="P65" i="18"/>
  <c r="C64" i="21" s="1"/>
  <c r="F64" i="21" s="1"/>
  <c r="O65" i="18"/>
  <c r="C63" i="20" s="1"/>
  <c r="F63" i="20" s="1"/>
  <c r="B39" i="1"/>
  <c r="E45" i="12"/>
  <c r="C53" i="1"/>
  <c r="G53" i="1"/>
  <c r="H53" i="1"/>
  <c r="D53" i="1"/>
  <c r="F53" i="1"/>
  <c r="E53" i="1"/>
  <c r="AC85" i="8"/>
  <c r="AC94" i="8"/>
  <c r="AC70" i="8"/>
  <c r="AC65" i="8"/>
  <c r="AC54" i="8"/>
  <c r="AC49" i="8"/>
  <c r="AC78" i="8"/>
  <c r="O35" i="1"/>
  <c r="P35" i="1" s="1"/>
  <c r="S35" i="1"/>
  <c r="AC73" i="8"/>
  <c r="AC77" i="8"/>
  <c r="AC62" i="8"/>
  <c r="AC86" i="8"/>
  <c r="AC57" i="8"/>
  <c r="AC93" i="8"/>
  <c r="AC46" i="8"/>
  <c r="AB97" i="8"/>
  <c r="AC72" i="8"/>
  <c r="AC64" i="8"/>
  <c r="AC56" i="8"/>
  <c r="AC48" i="8"/>
  <c r="AC79" i="8"/>
  <c r="AC87" i="8"/>
  <c r="AC95" i="8"/>
  <c r="AC67" i="8"/>
  <c r="AC59" i="8"/>
  <c r="AC51" i="8"/>
  <c r="AC43" i="8"/>
  <c r="AC80" i="8"/>
  <c r="AC88" i="8"/>
  <c r="AC75" i="8"/>
  <c r="AC69" i="8"/>
  <c r="AC61" i="8"/>
  <c r="AC53" i="8"/>
  <c r="AC45" i="8"/>
  <c r="AC81" i="8"/>
  <c r="AC89" i="8"/>
  <c r="AC96" i="8"/>
  <c r="AC66" i="8"/>
  <c r="AC58" i="8"/>
  <c r="AC50" i="8"/>
  <c r="AC42" i="8"/>
  <c r="AC82" i="8"/>
  <c r="AC90" i="8"/>
  <c r="AC74" i="8"/>
  <c r="AC68" i="8"/>
  <c r="AC60" i="8"/>
  <c r="AC52" i="8"/>
  <c r="AC44" i="8"/>
  <c r="AC83" i="8"/>
  <c r="AC91" i="8"/>
  <c r="AC71" i="8"/>
  <c r="AC63" i="8"/>
  <c r="AC55" i="8"/>
  <c r="AC47" i="8"/>
  <c r="AC76" i="8"/>
  <c r="AC84" i="8"/>
  <c r="AD12" i="8"/>
  <c r="AD96" i="8" s="1"/>
  <c r="N36" i="1"/>
  <c r="D41" i="14"/>
  <c r="L41" i="1" s="1"/>
  <c r="I77" i="18" l="1"/>
  <c r="D75" i="23"/>
  <c r="G75" i="23" s="1"/>
  <c r="D36" i="21"/>
  <c r="E36" i="21" s="1"/>
  <c r="B35" i="20"/>
  <c r="B36" i="21" s="1"/>
  <c r="B36" i="23"/>
  <c r="E36" i="23"/>
  <c r="F36" i="23" s="1"/>
  <c r="D35" i="20"/>
  <c r="E35" i="20" s="1"/>
  <c r="K67" i="18"/>
  <c r="P66" i="18"/>
  <c r="C65" i="21" s="1"/>
  <c r="F65" i="21" s="1"/>
  <c r="O66" i="18"/>
  <c r="C64" i="20" s="1"/>
  <c r="F64" i="20" s="1"/>
  <c r="B40" i="1"/>
  <c r="E46" i="12"/>
  <c r="D54" i="1"/>
  <c r="E54" i="1"/>
  <c r="F54" i="1"/>
  <c r="C54" i="1"/>
  <c r="G54" i="1"/>
  <c r="H54" i="1"/>
  <c r="AD72" i="8"/>
  <c r="AD56" i="8"/>
  <c r="AD79" i="8"/>
  <c r="AD70" i="8"/>
  <c r="AD54" i="8"/>
  <c r="AD80" i="8"/>
  <c r="AD95" i="8"/>
  <c r="N37" i="1"/>
  <c r="O36" i="1"/>
  <c r="P36" i="1" s="1"/>
  <c r="S36" i="1"/>
  <c r="AD73" i="8"/>
  <c r="AD58" i="8"/>
  <c r="AD76" i="8"/>
  <c r="AD92" i="8"/>
  <c r="AD60" i="8"/>
  <c r="AD44" i="8"/>
  <c r="AD91" i="8"/>
  <c r="AD66" i="8"/>
  <c r="AD50" i="8"/>
  <c r="AD84" i="8"/>
  <c r="AD68" i="8"/>
  <c r="AD52" i="8"/>
  <c r="AD83" i="8"/>
  <c r="AD75" i="8"/>
  <c r="AD62" i="8"/>
  <c r="AD46" i="8"/>
  <c r="AD88" i="8"/>
  <c r="AD64" i="8"/>
  <c r="AD48" i="8"/>
  <c r="AD87" i="8"/>
  <c r="AD71" i="8"/>
  <c r="AD63" i="8"/>
  <c r="AD55" i="8"/>
  <c r="AD47" i="8"/>
  <c r="AD78" i="8"/>
  <c r="AD86" i="8"/>
  <c r="AD94" i="8"/>
  <c r="AD65" i="8"/>
  <c r="AD57" i="8"/>
  <c r="AD49" i="8"/>
  <c r="AD77" i="8"/>
  <c r="AD85" i="8"/>
  <c r="AD93" i="8"/>
  <c r="AD74" i="8"/>
  <c r="AD67" i="8"/>
  <c r="AD59" i="8"/>
  <c r="AD51" i="8"/>
  <c r="AD43" i="8"/>
  <c r="BL43" i="8" s="1"/>
  <c r="J39" i="1" s="1"/>
  <c r="AD82" i="8"/>
  <c r="AD90" i="8"/>
  <c r="AD69" i="8"/>
  <c r="AD61" i="8"/>
  <c r="AD53" i="8"/>
  <c r="AD45" i="8"/>
  <c r="AD81" i="8"/>
  <c r="AD89" i="8"/>
  <c r="AC97" i="8"/>
  <c r="BL42" i="8"/>
  <c r="J38" i="1" s="1"/>
  <c r="AE12" i="8"/>
  <c r="AE88" i="8" s="1"/>
  <c r="D42" i="14"/>
  <c r="L42" i="1" s="1"/>
  <c r="I78" i="18" l="1"/>
  <c r="D76" i="23"/>
  <c r="G76" i="23" s="1"/>
  <c r="B36" i="20"/>
  <c r="B37" i="21" s="1"/>
  <c r="B37" i="23"/>
  <c r="D37" i="21"/>
  <c r="E37" i="21" s="1"/>
  <c r="D36" i="20"/>
  <c r="E36" i="20" s="1"/>
  <c r="E37" i="23"/>
  <c r="F37" i="23" s="1"/>
  <c r="K68" i="18"/>
  <c r="P67" i="18"/>
  <c r="C66" i="21" s="1"/>
  <c r="F66" i="21" s="1"/>
  <c r="O67" i="18"/>
  <c r="C65" i="20" s="1"/>
  <c r="F65" i="20" s="1"/>
  <c r="B41" i="1"/>
  <c r="E47" i="12"/>
  <c r="C55" i="1"/>
  <c r="G55" i="1"/>
  <c r="H55" i="1"/>
  <c r="D55" i="1"/>
  <c r="E55" i="1"/>
  <c r="F55" i="1"/>
  <c r="AE84" i="8"/>
  <c r="AE48" i="8"/>
  <c r="AE64" i="8"/>
  <c r="AE51" i="8"/>
  <c r="AE87" i="8"/>
  <c r="AE67" i="8"/>
  <c r="AE56" i="8"/>
  <c r="AE95" i="8"/>
  <c r="AE76" i="8"/>
  <c r="O37" i="1"/>
  <c r="P37" i="1" s="1"/>
  <c r="S37" i="1"/>
  <c r="AE72" i="8"/>
  <c r="AE79" i="8"/>
  <c r="AE59" i="8"/>
  <c r="AE92" i="8"/>
  <c r="AD97" i="8"/>
  <c r="AE73" i="8"/>
  <c r="AE65" i="8"/>
  <c r="AE57" i="8"/>
  <c r="AE49" i="8"/>
  <c r="AE77" i="8"/>
  <c r="AE85" i="8"/>
  <c r="AE93" i="8"/>
  <c r="AE70" i="8"/>
  <c r="AE62" i="8"/>
  <c r="AE54" i="8"/>
  <c r="AE46" i="8"/>
  <c r="AE82" i="8"/>
  <c r="AE90" i="8"/>
  <c r="AE75" i="8"/>
  <c r="AE69" i="8"/>
  <c r="AE61" i="8"/>
  <c r="AE53" i="8"/>
  <c r="AE45" i="8"/>
  <c r="AE81" i="8"/>
  <c r="AE89" i="8"/>
  <c r="AE96" i="8"/>
  <c r="AE66" i="8"/>
  <c r="AE58" i="8"/>
  <c r="AE50" i="8"/>
  <c r="AE78" i="8"/>
  <c r="AE86" i="8"/>
  <c r="AE94" i="8"/>
  <c r="AE74" i="8"/>
  <c r="AE68" i="8"/>
  <c r="AE60" i="8"/>
  <c r="AE52" i="8"/>
  <c r="AE44" i="8"/>
  <c r="BL44" i="8" s="1"/>
  <c r="J40" i="1" s="1"/>
  <c r="AE83" i="8"/>
  <c r="AE91" i="8"/>
  <c r="AE71" i="8"/>
  <c r="AE63" i="8"/>
  <c r="AE55" i="8"/>
  <c r="AE47" i="8"/>
  <c r="AE80" i="8"/>
  <c r="N38" i="1"/>
  <c r="AF12" i="8"/>
  <c r="AF96" i="8" s="1"/>
  <c r="D43" i="14"/>
  <c r="L43" i="1" s="1"/>
  <c r="I79" i="18" l="1"/>
  <c r="D77" i="23"/>
  <c r="G77" i="23" s="1"/>
  <c r="D38" i="21"/>
  <c r="E38" i="21" s="1"/>
  <c r="B38" i="23"/>
  <c r="B37" i="20"/>
  <c r="B38" i="21" s="1"/>
  <c r="E38" i="23"/>
  <c r="F38" i="23" s="1"/>
  <c r="D37" i="20"/>
  <c r="E37" i="20" s="1"/>
  <c r="K69" i="18"/>
  <c r="P68" i="18"/>
  <c r="C67" i="21" s="1"/>
  <c r="F67" i="21" s="1"/>
  <c r="O68" i="18"/>
  <c r="C66" i="20" s="1"/>
  <c r="F66" i="20" s="1"/>
  <c r="B42" i="1"/>
  <c r="E48" i="12"/>
  <c r="D56" i="1"/>
  <c r="E56" i="1"/>
  <c r="F56" i="1"/>
  <c r="C56" i="1"/>
  <c r="G56" i="1"/>
  <c r="H56" i="1"/>
  <c r="AF66" i="8"/>
  <c r="AF49" i="8"/>
  <c r="AE97" i="8"/>
  <c r="AF65" i="8"/>
  <c r="AF50" i="8"/>
  <c r="AF87" i="8"/>
  <c r="AF86" i="8"/>
  <c r="AF75" i="8"/>
  <c r="AF62" i="8"/>
  <c r="AF46" i="8"/>
  <c r="AF90" i="8"/>
  <c r="AF61" i="8"/>
  <c r="AF45" i="8"/>
  <c r="BL45" i="8" s="1"/>
  <c r="J41" i="1" s="1"/>
  <c r="AF93" i="8"/>
  <c r="AF57" i="8"/>
  <c r="AF73" i="8"/>
  <c r="AF58" i="8"/>
  <c r="AF78" i="8"/>
  <c r="AF94" i="8"/>
  <c r="AF79" i="8"/>
  <c r="AF70" i="8"/>
  <c r="AF54" i="8"/>
  <c r="AF82" i="8"/>
  <c r="AF69" i="8"/>
  <c r="AF53" i="8"/>
  <c r="AF83" i="8"/>
  <c r="AF71" i="8"/>
  <c r="AF63" i="8"/>
  <c r="AF55" i="8"/>
  <c r="AF47" i="8"/>
  <c r="AF80" i="8"/>
  <c r="AF88" i="8"/>
  <c r="AF72" i="8"/>
  <c r="AF64" i="8"/>
  <c r="AF56" i="8"/>
  <c r="AF48" i="8"/>
  <c r="AF81" i="8"/>
  <c r="AF91" i="8"/>
  <c r="AF74" i="8"/>
  <c r="AF67" i="8"/>
  <c r="AF59" i="8"/>
  <c r="AF51" i="8"/>
  <c r="AF76" i="8"/>
  <c r="AF84" i="8"/>
  <c r="AF92" i="8"/>
  <c r="AF68" i="8"/>
  <c r="AF60" i="8"/>
  <c r="AF52" i="8"/>
  <c r="AF77" i="8"/>
  <c r="AF85" i="8"/>
  <c r="AF95" i="8"/>
  <c r="O38" i="1"/>
  <c r="P38" i="1" s="1"/>
  <c r="S38" i="1"/>
  <c r="AF89" i="8"/>
  <c r="AG12" i="8"/>
  <c r="AG90" i="8" s="1"/>
  <c r="N39" i="1"/>
  <c r="D44" i="14"/>
  <c r="L44" i="1" s="1"/>
  <c r="I80" i="18" l="1"/>
  <c r="D78" i="23"/>
  <c r="G78" i="23" s="1"/>
  <c r="D39" i="21"/>
  <c r="B39" i="23"/>
  <c r="B38" i="20"/>
  <c r="B39" i="21" s="1"/>
  <c r="D38" i="20"/>
  <c r="E38" i="20" s="1"/>
  <c r="E39" i="23"/>
  <c r="F39" i="23" s="1"/>
  <c r="E39" i="21"/>
  <c r="K70" i="18"/>
  <c r="P69" i="18"/>
  <c r="C68" i="21" s="1"/>
  <c r="F68" i="21" s="1"/>
  <c r="O69" i="18"/>
  <c r="C67" i="20" s="1"/>
  <c r="F67" i="20" s="1"/>
  <c r="B43" i="1"/>
  <c r="E49" i="12"/>
  <c r="C57" i="1"/>
  <c r="G57" i="1"/>
  <c r="H57" i="1"/>
  <c r="D57" i="1"/>
  <c r="E57" i="1"/>
  <c r="F57" i="1"/>
  <c r="AF97" i="8"/>
  <c r="AG60" i="8"/>
  <c r="AG79" i="8"/>
  <c r="O39" i="1"/>
  <c r="P39" i="1" s="1"/>
  <c r="S39" i="1"/>
  <c r="AG51" i="8"/>
  <c r="AG59" i="8"/>
  <c r="AG74" i="8"/>
  <c r="AG87" i="8"/>
  <c r="AG76" i="8"/>
  <c r="AG68" i="8"/>
  <c r="AG95" i="8"/>
  <c r="AG92" i="8"/>
  <c r="AG52" i="8"/>
  <c r="AG67" i="8"/>
  <c r="AG84" i="8"/>
  <c r="AG73" i="8"/>
  <c r="AG65" i="8"/>
  <c r="AG57" i="8"/>
  <c r="AG49" i="8"/>
  <c r="AG81" i="8"/>
  <c r="AG89" i="8"/>
  <c r="AG96" i="8"/>
  <c r="AG66" i="8"/>
  <c r="AG58" i="8"/>
  <c r="AG50" i="8"/>
  <c r="AG78" i="8"/>
  <c r="AG86" i="8"/>
  <c r="AG94" i="8"/>
  <c r="AG72" i="8"/>
  <c r="AG64" i="8"/>
  <c r="AG56" i="8"/>
  <c r="AG48" i="8"/>
  <c r="AG83" i="8"/>
  <c r="AG91" i="8"/>
  <c r="AG71" i="8"/>
  <c r="AG63" i="8"/>
  <c r="AG55" i="8"/>
  <c r="AG47" i="8"/>
  <c r="AG80" i="8"/>
  <c r="AG88" i="8"/>
  <c r="AG75" i="8"/>
  <c r="AG69" i="8"/>
  <c r="AG61" i="8"/>
  <c r="AG53" i="8"/>
  <c r="AG77" i="8"/>
  <c r="AG85" i="8"/>
  <c r="AG93" i="8"/>
  <c r="AG70" i="8"/>
  <c r="AG62" i="8"/>
  <c r="AG54" i="8"/>
  <c r="AG46" i="8"/>
  <c r="BL46" i="8" s="1"/>
  <c r="J42" i="1" s="1"/>
  <c r="AG82" i="8"/>
  <c r="AH12" i="8"/>
  <c r="AH91" i="8" s="1"/>
  <c r="N40" i="1"/>
  <c r="D45" i="14"/>
  <c r="L45" i="1" s="1"/>
  <c r="I81" i="18" l="1"/>
  <c r="D79" i="23"/>
  <c r="G79" i="23" s="1"/>
  <c r="B40" i="23"/>
  <c r="B39" i="20"/>
  <c r="B40" i="21" s="1"/>
  <c r="D40" i="21"/>
  <c r="E40" i="21" s="1"/>
  <c r="D39" i="20"/>
  <c r="E39" i="20" s="1"/>
  <c r="E40" i="23"/>
  <c r="F40" i="23" s="1"/>
  <c r="K71" i="18"/>
  <c r="P70" i="18"/>
  <c r="C69" i="21" s="1"/>
  <c r="F69" i="21" s="1"/>
  <c r="O70" i="18"/>
  <c r="C68" i="20" s="1"/>
  <c r="F68" i="20" s="1"/>
  <c r="B44" i="1"/>
  <c r="N41" i="1"/>
  <c r="E50" i="12"/>
  <c r="D58" i="1"/>
  <c r="E58" i="1"/>
  <c r="F58" i="1"/>
  <c r="C58" i="1"/>
  <c r="G58" i="1"/>
  <c r="H58" i="1"/>
  <c r="AH55" i="8"/>
  <c r="AH53" i="8"/>
  <c r="AH67" i="8"/>
  <c r="AH69" i="8"/>
  <c r="AH82" i="8"/>
  <c r="AH49" i="8"/>
  <c r="AH71" i="8"/>
  <c r="AH86" i="8"/>
  <c r="AH85" i="8"/>
  <c r="AH51" i="8"/>
  <c r="AH65" i="8"/>
  <c r="AH89" i="8"/>
  <c r="O40" i="1"/>
  <c r="P40" i="1" s="1"/>
  <c r="S40" i="1"/>
  <c r="AH63" i="8"/>
  <c r="AH47" i="8"/>
  <c r="BL47" i="8" s="1"/>
  <c r="J43" i="1" s="1"/>
  <c r="AH90" i="8"/>
  <c r="AH61" i="8"/>
  <c r="AH77" i="8"/>
  <c r="AH93" i="8"/>
  <c r="AH74" i="8"/>
  <c r="AH59" i="8"/>
  <c r="AH78" i="8"/>
  <c r="AH94" i="8"/>
  <c r="AH57" i="8"/>
  <c r="AH81" i="8"/>
  <c r="AH96" i="8"/>
  <c r="AH75" i="8"/>
  <c r="AH70" i="8"/>
  <c r="AH62" i="8"/>
  <c r="AH54" i="8"/>
  <c r="AH76" i="8"/>
  <c r="AH84" i="8"/>
  <c r="AH92" i="8"/>
  <c r="AH68" i="8"/>
  <c r="AH60" i="8"/>
  <c r="AH52" i="8"/>
  <c r="AH79" i="8"/>
  <c r="AH87" i="8"/>
  <c r="AH95" i="8"/>
  <c r="AG97" i="8"/>
  <c r="AH73" i="8"/>
  <c r="AH66" i="8"/>
  <c r="AH58" i="8"/>
  <c r="AH50" i="8"/>
  <c r="AH80" i="8"/>
  <c r="AH88" i="8"/>
  <c r="AH72" i="8"/>
  <c r="AH64" i="8"/>
  <c r="AH56" i="8"/>
  <c r="AH48" i="8"/>
  <c r="AH83" i="8"/>
  <c r="AI12" i="8"/>
  <c r="AI90" i="8" s="1"/>
  <c r="N42" i="1"/>
  <c r="D46" i="14"/>
  <c r="L46" i="1" s="1"/>
  <c r="I82" i="18" l="1"/>
  <c r="D80" i="23"/>
  <c r="G80" i="23" s="1"/>
  <c r="B40" i="20"/>
  <c r="B41" i="21" s="1"/>
  <c r="B41" i="23"/>
  <c r="D40" i="20"/>
  <c r="E40" i="20" s="1"/>
  <c r="E41" i="23"/>
  <c r="F41" i="23" s="1"/>
  <c r="D41" i="21"/>
  <c r="E41" i="21" s="1"/>
  <c r="K72" i="18"/>
  <c r="P71" i="18"/>
  <c r="C70" i="21" s="1"/>
  <c r="F70" i="21" s="1"/>
  <c r="O71" i="18"/>
  <c r="C69" i="20" s="1"/>
  <c r="F69" i="20" s="1"/>
  <c r="B45" i="1"/>
  <c r="E51" i="12"/>
  <c r="C59" i="1"/>
  <c r="G59" i="1"/>
  <c r="H59" i="1"/>
  <c r="D59" i="1"/>
  <c r="E59" i="1"/>
  <c r="F59" i="1"/>
  <c r="AI48" i="8"/>
  <c r="BL48" i="8" s="1"/>
  <c r="J44" i="1" s="1"/>
  <c r="AI63" i="8"/>
  <c r="AI92" i="8"/>
  <c r="AI83" i="8"/>
  <c r="AI72" i="8"/>
  <c r="AI55" i="8"/>
  <c r="AI64" i="8"/>
  <c r="AI91" i="8"/>
  <c r="AI76" i="8"/>
  <c r="AI56" i="8"/>
  <c r="AI71" i="8"/>
  <c r="AI84" i="8"/>
  <c r="O42" i="1"/>
  <c r="S42" i="1"/>
  <c r="O41" i="1"/>
  <c r="P41" i="1" s="1"/>
  <c r="S41" i="1"/>
  <c r="AH97" i="8"/>
  <c r="AI75" i="8"/>
  <c r="AI69" i="8"/>
  <c r="AI61" i="8"/>
  <c r="AI53" i="8"/>
  <c r="AI77" i="8"/>
  <c r="AI85" i="8"/>
  <c r="AI93" i="8"/>
  <c r="AI70" i="8"/>
  <c r="AI62" i="8"/>
  <c r="AI54" i="8"/>
  <c r="AI78" i="8"/>
  <c r="AI86" i="8"/>
  <c r="AI94" i="8"/>
  <c r="AI74" i="8"/>
  <c r="AI68" i="8"/>
  <c r="AI60" i="8"/>
  <c r="AI52" i="8"/>
  <c r="AI79" i="8"/>
  <c r="AI87" i="8"/>
  <c r="AI95" i="8"/>
  <c r="AI67" i="8"/>
  <c r="AI59" i="8"/>
  <c r="AI51" i="8"/>
  <c r="AI80" i="8"/>
  <c r="AI88" i="8"/>
  <c r="AI73" i="8"/>
  <c r="AI65" i="8"/>
  <c r="AI57" i="8"/>
  <c r="AI49" i="8"/>
  <c r="AI81" i="8"/>
  <c r="AI89" i="8"/>
  <c r="AI96" i="8"/>
  <c r="AI66" i="8"/>
  <c r="AI58" i="8"/>
  <c r="AI50" i="8"/>
  <c r="AI82" i="8"/>
  <c r="AJ12" i="8"/>
  <c r="AJ95" i="8" s="1"/>
  <c r="D47" i="14"/>
  <c r="L47" i="1" s="1"/>
  <c r="I83" i="18" l="1"/>
  <c r="D81" i="23"/>
  <c r="G81" i="23" s="1"/>
  <c r="D42" i="21"/>
  <c r="E42" i="21" s="1"/>
  <c r="B42" i="23"/>
  <c r="B41" i="20"/>
  <c r="B42" i="21" s="1"/>
  <c r="D41" i="20"/>
  <c r="E41" i="20" s="1"/>
  <c r="E42" i="23"/>
  <c r="F42" i="23" s="1"/>
  <c r="K73" i="18"/>
  <c r="P72" i="18"/>
  <c r="C71" i="21" s="1"/>
  <c r="F71" i="21" s="1"/>
  <c r="O72" i="18"/>
  <c r="C70" i="20" s="1"/>
  <c r="F70" i="20" s="1"/>
  <c r="B46" i="1"/>
  <c r="E52" i="12"/>
  <c r="D60" i="1"/>
  <c r="E60" i="1"/>
  <c r="F60" i="1"/>
  <c r="C60" i="1"/>
  <c r="G60" i="1"/>
  <c r="H60" i="1"/>
  <c r="P42" i="1"/>
  <c r="AJ90" i="8"/>
  <c r="AJ52" i="8"/>
  <c r="AJ73" i="8"/>
  <c r="AJ89" i="8"/>
  <c r="AJ58" i="8"/>
  <c r="AJ66" i="8"/>
  <c r="AJ68" i="8"/>
  <c r="AJ82" i="8"/>
  <c r="AJ81" i="8"/>
  <c r="AJ50" i="8"/>
  <c r="AJ60" i="8"/>
  <c r="AJ96" i="8"/>
  <c r="AJ75" i="8"/>
  <c r="AJ71" i="8"/>
  <c r="AJ55" i="8"/>
  <c r="AJ76" i="8"/>
  <c r="AJ84" i="8"/>
  <c r="AJ65" i="8"/>
  <c r="AJ57" i="8"/>
  <c r="AJ49" i="8"/>
  <c r="BL49" i="8" s="1"/>
  <c r="J45" i="1" s="1"/>
  <c r="AJ83" i="8"/>
  <c r="AJ91" i="8"/>
  <c r="AJ74" i="8"/>
  <c r="AJ70" i="8"/>
  <c r="AJ62" i="8"/>
  <c r="AJ54" i="8"/>
  <c r="AJ78" i="8"/>
  <c r="AJ86" i="8"/>
  <c r="AJ94" i="8"/>
  <c r="AJ64" i="8"/>
  <c r="AJ56" i="8"/>
  <c r="AJ77" i="8"/>
  <c r="AJ85" i="8"/>
  <c r="AJ93" i="8"/>
  <c r="AI97" i="8"/>
  <c r="AJ63" i="8"/>
  <c r="AJ92" i="8"/>
  <c r="AJ72" i="8"/>
  <c r="AJ67" i="8"/>
  <c r="AJ59" i="8"/>
  <c r="AJ51" i="8"/>
  <c r="AJ80" i="8"/>
  <c r="AJ88" i="8"/>
  <c r="AJ69" i="8"/>
  <c r="AJ61" i="8"/>
  <c r="AJ53" i="8"/>
  <c r="AJ79" i="8"/>
  <c r="AJ87" i="8"/>
  <c r="AK12" i="8"/>
  <c r="AK94" i="8" s="1"/>
  <c r="N43" i="1"/>
  <c r="D48" i="14"/>
  <c r="L48" i="1" s="1"/>
  <c r="I84" i="18" l="1"/>
  <c r="D82" i="23"/>
  <c r="G82" i="23" s="1"/>
  <c r="D43" i="21"/>
  <c r="E43" i="21" s="1"/>
  <c r="B43" i="23"/>
  <c r="B42" i="20"/>
  <c r="B43" i="21" s="1"/>
  <c r="D42" i="20"/>
  <c r="E42" i="20" s="1"/>
  <c r="E43" i="23"/>
  <c r="F43" i="23" s="1"/>
  <c r="K74" i="18"/>
  <c r="P73" i="18"/>
  <c r="C72" i="21" s="1"/>
  <c r="F72" i="21" s="1"/>
  <c r="O73" i="18"/>
  <c r="C71" i="20" s="1"/>
  <c r="F71" i="20" s="1"/>
  <c r="B47" i="1"/>
  <c r="AK50" i="8"/>
  <c r="BL50" i="8" s="1"/>
  <c r="J46" i="1" s="1"/>
  <c r="N44" i="1"/>
  <c r="E53" i="12"/>
  <c r="C61" i="1"/>
  <c r="G61" i="1"/>
  <c r="D61" i="1"/>
  <c r="E61" i="1"/>
  <c r="F61" i="1"/>
  <c r="H61" i="1"/>
  <c r="AK69" i="8"/>
  <c r="AK89" i="8"/>
  <c r="O43" i="1"/>
  <c r="P43" i="1" s="1"/>
  <c r="S43" i="1"/>
  <c r="AK52" i="8"/>
  <c r="AK63" i="8"/>
  <c r="AK92" i="8"/>
  <c r="AJ97" i="8"/>
  <c r="AK76" i="8"/>
  <c r="AK68" i="8"/>
  <c r="AK91" i="8"/>
  <c r="AK53" i="8"/>
  <c r="AK66" i="8"/>
  <c r="AK90" i="8"/>
  <c r="AK75" i="8"/>
  <c r="AK61" i="8"/>
  <c r="AK81" i="8"/>
  <c r="AK96" i="8"/>
  <c r="AK58" i="8"/>
  <c r="AK82" i="8"/>
  <c r="AK74" i="8"/>
  <c r="AK60" i="8"/>
  <c r="AK83" i="8"/>
  <c r="AK71" i="8"/>
  <c r="AK55" i="8"/>
  <c r="AK84" i="8"/>
  <c r="AK72" i="8"/>
  <c r="AK64" i="8"/>
  <c r="AK56" i="8"/>
  <c r="AK79" i="8"/>
  <c r="AK87" i="8"/>
  <c r="AK95" i="8"/>
  <c r="AK67" i="8"/>
  <c r="AK59" i="8"/>
  <c r="AK51" i="8"/>
  <c r="AK80" i="8"/>
  <c r="AK88" i="8"/>
  <c r="AK73" i="8"/>
  <c r="AK65" i="8"/>
  <c r="AK57" i="8"/>
  <c r="AK77" i="8"/>
  <c r="AK85" i="8"/>
  <c r="AK93" i="8"/>
  <c r="AK70" i="8"/>
  <c r="AK62" i="8"/>
  <c r="AK54" i="8"/>
  <c r="AK78" i="8"/>
  <c r="AK86" i="8"/>
  <c r="AL12" i="8"/>
  <c r="AL95" i="8" s="1"/>
  <c r="D49" i="14"/>
  <c r="L49" i="1" s="1"/>
  <c r="I85" i="18" l="1"/>
  <c r="D83" i="23"/>
  <c r="G83" i="23" s="1"/>
  <c r="B43" i="20"/>
  <c r="B44" i="21" s="1"/>
  <c r="D44" i="21"/>
  <c r="B44" i="23"/>
  <c r="E44" i="23"/>
  <c r="F44" i="23" s="1"/>
  <c r="D43" i="20"/>
  <c r="E43" i="20" s="1"/>
  <c r="E44" i="21"/>
  <c r="K75" i="18"/>
  <c r="P74" i="18"/>
  <c r="C73" i="21" s="1"/>
  <c r="F73" i="21" s="1"/>
  <c r="O74" i="18"/>
  <c r="C72" i="20" s="1"/>
  <c r="F72" i="20" s="1"/>
  <c r="B48" i="1"/>
  <c r="AL67" i="8"/>
  <c r="E54" i="12"/>
  <c r="D62" i="1"/>
  <c r="C62" i="1"/>
  <c r="G62" i="1"/>
  <c r="H62" i="1"/>
  <c r="E62" i="1"/>
  <c r="F62" i="1"/>
  <c r="AL90" i="8"/>
  <c r="AL83" i="8"/>
  <c r="AL91" i="8"/>
  <c r="AL60" i="8"/>
  <c r="AL59" i="8"/>
  <c r="AL68" i="8"/>
  <c r="AL51" i="8"/>
  <c r="BL51" i="8" s="1"/>
  <c r="J47" i="1" s="1"/>
  <c r="AL73" i="8"/>
  <c r="AL82" i="8"/>
  <c r="AL52" i="8"/>
  <c r="O44" i="1"/>
  <c r="P44" i="1" s="1"/>
  <c r="S44" i="1"/>
  <c r="AK97" i="8"/>
  <c r="AL72" i="8"/>
  <c r="AL58" i="8"/>
  <c r="AL76" i="8"/>
  <c r="AL84" i="8"/>
  <c r="AL92" i="8"/>
  <c r="AL65" i="8"/>
  <c r="AL57" i="8"/>
  <c r="AL77" i="8"/>
  <c r="AL85" i="8"/>
  <c r="AL93" i="8"/>
  <c r="AL74" i="8"/>
  <c r="AL70" i="8"/>
  <c r="AL62" i="8"/>
  <c r="AL54" i="8"/>
  <c r="AL80" i="8"/>
  <c r="AL88" i="8"/>
  <c r="AL69" i="8"/>
  <c r="AL61" i="8"/>
  <c r="AL53" i="8"/>
  <c r="AL81" i="8"/>
  <c r="AL89" i="8"/>
  <c r="AL96" i="8"/>
  <c r="AL66" i="8"/>
  <c r="AL75" i="8"/>
  <c r="AL71" i="8"/>
  <c r="AL63" i="8"/>
  <c r="AL55" i="8"/>
  <c r="AL78" i="8"/>
  <c r="AL86" i="8"/>
  <c r="AL94" i="8"/>
  <c r="AL64" i="8"/>
  <c r="AL56" i="8"/>
  <c r="AL79" i="8"/>
  <c r="AL87" i="8"/>
  <c r="N45" i="1"/>
  <c r="AM12" i="8"/>
  <c r="AM92" i="8" s="1"/>
  <c r="D50" i="14"/>
  <c r="L50" i="1" s="1"/>
  <c r="I86" i="18" l="1"/>
  <c r="D84" i="23"/>
  <c r="G84" i="23" s="1"/>
  <c r="B44" i="20"/>
  <c r="B45" i="21" s="1"/>
  <c r="B45" i="23"/>
  <c r="D44" i="20"/>
  <c r="E44" i="20" s="1"/>
  <c r="D45" i="21"/>
  <c r="E45" i="21" s="1"/>
  <c r="E45" i="23"/>
  <c r="F45" i="23" s="1"/>
  <c r="K76" i="18"/>
  <c r="P75" i="18"/>
  <c r="C74" i="21" s="1"/>
  <c r="F74" i="21" s="1"/>
  <c r="O75" i="18"/>
  <c r="C73" i="20" s="1"/>
  <c r="F73" i="20" s="1"/>
  <c r="B49" i="1"/>
  <c r="E55" i="12"/>
  <c r="C63" i="1"/>
  <c r="G63" i="1"/>
  <c r="D63" i="1"/>
  <c r="F63" i="1"/>
  <c r="H63" i="1"/>
  <c r="E63" i="1"/>
  <c r="AM94" i="8"/>
  <c r="AM66" i="8"/>
  <c r="AM53" i="8"/>
  <c r="AM52" i="8"/>
  <c r="BL52" i="8" s="1"/>
  <c r="J48" i="1" s="1"/>
  <c r="O45" i="1"/>
  <c r="P45" i="1" s="1"/>
  <c r="S45" i="1"/>
  <c r="AM63" i="8"/>
  <c r="AM68" i="8"/>
  <c r="AM91" i="8"/>
  <c r="AM80" i="8"/>
  <c r="AM69" i="8"/>
  <c r="AM89" i="8"/>
  <c r="AM78" i="8"/>
  <c r="AM75" i="8"/>
  <c r="AM61" i="8"/>
  <c r="AM81" i="8"/>
  <c r="AM96" i="8"/>
  <c r="AM58" i="8"/>
  <c r="AM86" i="8"/>
  <c r="AM74" i="8"/>
  <c r="AM60" i="8"/>
  <c r="AM83" i="8"/>
  <c r="AM71" i="8"/>
  <c r="AM55" i="8"/>
  <c r="AM88" i="8"/>
  <c r="AM73" i="8"/>
  <c r="AM65" i="8"/>
  <c r="AM57" i="8"/>
  <c r="AM77" i="8"/>
  <c r="AM85" i="8"/>
  <c r="AM93" i="8"/>
  <c r="AM70" i="8"/>
  <c r="AM62" i="8"/>
  <c r="AM54" i="8"/>
  <c r="AM82" i="8"/>
  <c r="AM90" i="8"/>
  <c r="AL97" i="8"/>
  <c r="AM72" i="8"/>
  <c r="AM64" i="8"/>
  <c r="AM56" i="8"/>
  <c r="AM79" i="8"/>
  <c r="AM87" i="8"/>
  <c r="AM95" i="8"/>
  <c r="AM67" i="8"/>
  <c r="AM59" i="8"/>
  <c r="AM76" i="8"/>
  <c r="AM84" i="8"/>
  <c r="AN12" i="8"/>
  <c r="AN96" i="8" s="1"/>
  <c r="N46" i="1"/>
  <c r="D51" i="14"/>
  <c r="L51" i="1" s="1"/>
  <c r="I87" i="18" l="1"/>
  <c r="D85" i="23"/>
  <c r="G85" i="23" s="1"/>
  <c r="D46" i="21"/>
  <c r="E46" i="21" s="1"/>
  <c r="B46" i="23"/>
  <c r="B45" i="20"/>
  <c r="B46" i="21" s="1"/>
  <c r="D45" i="20"/>
  <c r="E45" i="20" s="1"/>
  <c r="E46" i="23"/>
  <c r="F46" i="23" s="1"/>
  <c r="K77" i="18"/>
  <c r="P76" i="18"/>
  <c r="C75" i="21" s="1"/>
  <c r="F75" i="21" s="1"/>
  <c r="O76" i="18"/>
  <c r="C74" i="20" s="1"/>
  <c r="F74" i="20" s="1"/>
  <c r="B50" i="1"/>
  <c r="E56" i="12"/>
  <c r="C64" i="1"/>
  <c r="G64" i="1"/>
  <c r="E64" i="1"/>
  <c r="H64" i="1"/>
  <c r="D64" i="1"/>
  <c r="F64" i="1"/>
  <c r="AN55" i="8"/>
  <c r="AN79" i="8"/>
  <c r="AN72" i="8"/>
  <c r="AN92" i="8"/>
  <c r="AN59" i="8"/>
  <c r="AN88" i="8"/>
  <c r="AN57" i="8"/>
  <c r="AN95" i="8"/>
  <c r="AN71" i="8"/>
  <c r="AN76" i="8"/>
  <c r="AN65" i="8"/>
  <c r="AN83" i="8"/>
  <c r="AN67" i="8"/>
  <c r="AN84" i="8"/>
  <c r="AN61" i="8"/>
  <c r="AN87" i="8"/>
  <c r="AN75" i="8"/>
  <c r="AN63" i="8"/>
  <c r="AN80" i="8"/>
  <c r="AN69" i="8"/>
  <c r="AN53" i="8"/>
  <c r="BL53" i="8" s="1"/>
  <c r="J49" i="1" s="1"/>
  <c r="AN91" i="8"/>
  <c r="O46" i="1"/>
  <c r="P46" i="1" s="1"/>
  <c r="S46" i="1"/>
  <c r="N47" i="1"/>
  <c r="AM97" i="8"/>
  <c r="AN74" i="8"/>
  <c r="AN70" i="8"/>
  <c r="AN62" i="8"/>
  <c r="AN54" i="8"/>
  <c r="AN82" i="8"/>
  <c r="AN90" i="8"/>
  <c r="AN68" i="8"/>
  <c r="AN60" i="8"/>
  <c r="AN77" i="8"/>
  <c r="AN85" i="8"/>
  <c r="AN93" i="8"/>
  <c r="AN73" i="8"/>
  <c r="AN66" i="8"/>
  <c r="AN58" i="8"/>
  <c r="AN78" i="8"/>
  <c r="AN86" i="8"/>
  <c r="AN94" i="8"/>
  <c r="AN64" i="8"/>
  <c r="AN56" i="8"/>
  <c r="AN81" i="8"/>
  <c r="AN89" i="8"/>
  <c r="AO12" i="8"/>
  <c r="AO84" i="8" s="1"/>
  <c r="D52" i="14"/>
  <c r="L52" i="1" s="1"/>
  <c r="I88" i="18" l="1"/>
  <c r="D86" i="23"/>
  <c r="G86" i="23" s="1"/>
  <c r="B46" i="20"/>
  <c r="B47" i="21" s="1"/>
  <c r="B47" i="23"/>
  <c r="D47" i="21"/>
  <c r="E47" i="21" s="1"/>
  <c r="E47" i="23"/>
  <c r="F47" i="23" s="1"/>
  <c r="D46" i="20"/>
  <c r="E46" i="20" s="1"/>
  <c r="K78" i="18"/>
  <c r="P77" i="18"/>
  <c r="C76" i="21" s="1"/>
  <c r="F76" i="21" s="1"/>
  <c r="O77" i="18"/>
  <c r="C75" i="20" s="1"/>
  <c r="F75" i="20" s="1"/>
  <c r="B51" i="1"/>
  <c r="AO95" i="8"/>
  <c r="E57" i="12"/>
  <c r="D65" i="1"/>
  <c r="G65" i="1"/>
  <c r="C65" i="1"/>
  <c r="H65" i="1"/>
  <c r="E65" i="1"/>
  <c r="F65" i="1"/>
  <c r="N48" i="1"/>
  <c r="AO60" i="8"/>
  <c r="O47" i="1"/>
  <c r="P47" i="1" s="1"/>
  <c r="S47" i="1"/>
  <c r="AN97" i="8"/>
  <c r="AO88" i="8"/>
  <c r="AO80" i="8"/>
  <c r="AO55" i="8"/>
  <c r="AO63" i="8"/>
  <c r="AO71" i="8"/>
  <c r="AO91" i="8"/>
  <c r="AO83" i="8"/>
  <c r="AO56" i="8"/>
  <c r="AO64" i="8"/>
  <c r="AO72" i="8"/>
  <c r="AO86" i="8"/>
  <c r="AO58" i="8"/>
  <c r="AO66" i="8"/>
  <c r="AO96" i="8"/>
  <c r="AO89" i="8"/>
  <c r="AO57" i="8"/>
  <c r="AO65" i="8"/>
  <c r="AO73" i="8"/>
  <c r="AO94" i="8"/>
  <c r="AO78" i="8"/>
  <c r="AO90" i="8"/>
  <c r="AO82" i="8"/>
  <c r="AO54" i="8"/>
  <c r="BL54" i="8" s="1"/>
  <c r="J50" i="1" s="1"/>
  <c r="AO62" i="8"/>
  <c r="AO70" i="8"/>
  <c r="AO93" i="8"/>
  <c r="AO85" i="8"/>
  <c r="AO77" i="8"/>
  <c r="AO61" i="8"/>
  <c r="AO69" i="8"/>
  <c r="AO75" i="8"/>
  <c r="AO68" i="8"/>
  <c r="AO87" i="8"/>
  <c r="AO76" i="8"/>
  <c r="AO67" i="8"/>
  <c r="AO79" i="8"/>
  <c r="AO92" i="8"/>
  <c r="AO74" i="8"/>
  <c r="AO81" i="8"/>
  <c r="AO59" i="8"/>
  <c r="AP12" i="8"/>
  <c r="AP95" i="8" s="1"/>
  <c r="D53" i="14"/>
  <c r="L53" i="1" s="1"/>
  <c r="I89" i="18" l="1"/>
  <c r="D87" i="23"/>
  <c r="G87" i="23" s="1"/>
  <c r="B47" i="20"/>
  <c r="B48" i="21" s="1"/>
  <c r="B48" i="23"/>
  <c r="D48" i="21"/>
  <c r="E48" i="21" s="1"/>
  <c r="E48" i="23"/>
  <c r="F48" i="23" s="1"/>
  <c r="D47" i="20"/>
  <c r="E47" i="20" s="1"/>
  <c r="K79" i="18"/>
  <c r="P78" i="18"/>
  <c r="C77" i="21" s="1"/>
  <c r="F77" i="21" s="1"/>
  <c r="O78" i="18"/>
  <c r="C76" i="20" s="1"/>
  <c r="F76" i="20" s="1"/>
  <c r="AP76" i="8"/>
  <c r="AP77" i="8"/>
  <c r="AP80" i="8"/>
  <c r="AP81" i="8"/>
  <c r="AP74" i="8"/>
  <c r="AP96" i="8"/>
  <c r="B52" i="1"/>
  <c r="AP92" i="8"/>
  <c r="AP70" i="8"/>
  <c r="AP65" i="8"/>
  <c r="AP62" i="8"/>
  <c r="AP69" i="8"/>
  <c r="AP89" i="8"/>
  <c r="AP66" i="8"/>
  <c r="AP84" i="8"/>
  <c r="AP57" i="8"/>
  <c r="AP93" i="8"/>
  <c r="AP72" i="8"/>
  <c r="AP58" i="8"/>
  <c r="AP88" i="8"/>
  <c r="AP61" i="8"/>
  <c r="AP85" i="8"/>
  <c r="E58" i="12"/>
  <c r="D66" i="1"/>
  <c r="E66" i="1"/>
  <c r="F66" i="1"/>
  <c r="C66" i="1"/>
  <c r="G66" i="1"/>
  <c r="H66" i="1"/>
  <c r="O48" i="1"/>
  <c r="P48" i="1" s="1"/>
  <c r="S48" i="1"/>
  <c r="AO97" i="8"/>
  <c r="AP73" i="8"/>
  <c r="AP67" i="8"/>
  <c r="AP59" i="8"/>
  <c r="AP78" i="8"/>
  <c r="AP86" i="8"/>
  <c r="AP94" i="8"/>
  <c r="AP64" i="8"/>
  <c r="AP56" i="8"/>
  <c r="AP83" i="8"/>
  <c r="AP91" i="8"/>
  <c r="AP75" i="8"/>
  <c r="AP71" i="8"/>
  <c r="AP63" i="8"/>
  <c r="AP55" i="8"/>
  <c r="BL55" i="8" s="1"/>
  <c r="J51" i="1" s="1"/>
  <c r="AP82" i="8"/>
  <c r="AP90" i="8"/>
  <c r="AP68" i="8"/>
  <c r="AP60" i="8"/>
  <c r="AP79" i="8"/>
  <c r="AP87" i="8"/>
  <c r="N49" i="1"/>
  <c r="AQ12" i="8"/>
  <c r="AQ92" i="8" s="1"/>
  <c r="D54" i="14"/>
  <c r="L54" i="1" s="1"/>
  <c r="I90" i="18" l="1"/>
  <c r="D89" i="23" s="1"/>
  <c r="G89" i="23" s="1"/>
  <c r="D88" i="23"/>
  <c r="G88" i="23" s="1"/>
  <c r="B48" i="20"/>
  <c r="B49" i="21" s="1"/>
  <c r="B49" i="23"/>
  <c r="D48" i="20"/>
  <c r="E48" i="20" s="1"/>
  <c r="D49" i="21"/>
  <c r="E49" i="21" s="1"/>
  <c r="E49" i="23"/>
  <c r="F49" i="23" s="1"/>
  <c r="K80" i="18"/>
  <c r="P79" i="18"/>
  <c r="C78" i="21" s="1"/>
  <c r="F78" i="21" s="1"/>
  <c r="O79" i="18"/>
  <c r="C77" i="20" s="1"/>
  <c r="F77" i="20" s="1"/>
  <c r="B53" i="1"/>
  <c r="E59" i="12"/>
  <c r="C67" i="1"/>
  <c r="G67" i="1"/>
  <c r="H67" i="1"/>
  <c r="D67" i="1"/>
  <c r="F67" i="1"/>
  <c r="E67" i="1"/>
  <c r="N50" i="1"/>
  <c r="AQ94" i="8"/>
  <c r="AQ70" i="8"/>
  <c r="O49" i="1"/>
  <c r="P49" i="1" s="1"/>
  <c r="S49" i="1"/>
  <c r="AQ77" i="8"/>
  <c r="AQ61" i="8"/>
  <c r="AQ62" i="8"/>
  <c r="AP97" i="8"/>
  <c r="AQ75" i="8"/>
  <c r="AQ85" i="8"/>
  <c r="AQ78" i="8"/>
  <c r="AQ69" i="8"/>
  <c r="AQ93" i="8"/>
  <c r="AQ86" i="8"/>
  <c r="AQ74" i="8"/>
  <c r="AQ68" i="8"/>
  <c r="AQ60" i="8"/>
  <c r="AQ79" i="8"/>
  <c r="AQ87" i="8"/>
  <c r="AQ95" i="8"/>
  <c r="AQ67" i="8"/>
  <c r="AQ59" i="8"/>
  <c r="AQ80" i="8"/>
  <c r="AQ88" i="8"/>
  <c r="AQ73" i="8"/>
  <c r="AQ65" i="8"/>
  <c r="AQ57" i="8"/>
  <c r="AQ81" i="8"/>
  <c r="AQ89" i="8"/>
  <c r="AQ96" i="8"/>
  <c r="AQ66" i="8"/>
  <c r="AQ58" i="8"/>
  <c r="AQ82" i="8"/>
  <c r="AQ90" i="8"/>
  <c r="AQ72" i="8"/>
  <c r="AQ64" i="8"/>
  <c r="AQ56" i="8"/>
  <c r="BL56" i="8" s="1"/>
  <c r="J52" i="1" s="1"/>
  <c r="AQ83" i="8"/>
  <c r="AQ91" i="8"/>
  <c r="AQ71" i="8"/>
  <c r="AQ63" i="8"/>
  <c r="AQ76" i="8"/>
  <c r="AQ84" i="8"/>
  <c r="AR12" i="8"/>
  <c r="AR96" i="8" s="1"/>
  <c r="D55" i="14"/>
  <c r="L55" i="1" s="1"/>
  <c r="B50" i="23" l="1"/>
  <c r="D50" i="21"/>
  <c r="E50" i="21" s="1"/>
  <c r="B49" i="20"/>
  <c r="B50" i="21" s="1"/>
  <c r="E50" i="23"/>
  <c r="F50" i="23" s="1"/>
  <c r="D49" i="20"/>
  <c r="E49" i="20" s="1"/>
  <c r="K81" i="18"/>
  <c r="P80" i="18"/>
  <c r="C79" i="21" s="1"/>
  <c r="F79" i="21" s="1"/>
  <c r="O80" i="18"/>
  <c r="C78" i="20" s="1"/>
  <c r="F78" i="20" s="1"/>
  <c r="B54" i="1"/>
  <c r="E60" i="12"/>
  <c r="D68" i="1"/>
  <c r="E68" i="1"/>
  <c r="F68" i="1"/>
  <c r="C68" i="1"/>
  <c r="G68" i="1"/>
  <c r="H68" i="1"/>
  <c r="AR92" i="8"/>
  <c r="AR71" i="8"/>
  <c r="AR76" i="8"/>
  <c r="AR91" i="8"/>
  <c r="AR57" i="8"/>
  <c r="BL57" i="8" s="1"/>
  <c r="J53" i="1" s="1"/>
  <c r="AR67" i="8"/>
  <c r="AR80" i="8"/>
  <c r="AR79" i="8"/>
  <c r="AR95" i="8"/>
  <c r="AR75" i="8"/>
  <c r="AR63" i="8"/>
  <c r="AR84" i="8"/>
  <c r="AR65" i="8"/>
  <c r="AR83" i="8"/>
  <c r="AR69" i="8"/>
  <c r="O50" i="1"/>
  <c r="P50" i="1" s="1"/>
  <c r="S50" i="1"/>
  <c r="AR72" i="8"/>
  <c r="AR59" i="8"/>
  <c r="AR88" i="8"/>
  <c r="AR61" i="8"/>
  <c r="AR87" i="8"/>
  <c r="N51" i="1"/>
  <c r="AQ97" i="8"/>
  <c r="AR74" i="8"/>
  <c r="AR70" i="8"/>
  <c r="AR62" i="8"/>
  <c r="AR78" i="8"/>
  <c r="AR86" i="8"/>
  <c r="AR94" i="8"/>
  <c r="AR64" i="8"/>
  <c r="AR77" i="8"/>
  <c r="AR85" i="8"/>
  <c r="AR93" i="8"/>
  <c r="AR73" i="8"/>
  <c r="AR66" i="8"/>
  <c r="AR58" i="8"/>
  <c r="AR82" i="8"/>
  <c r="AR90" i="8"/>
  <c r="AR68" i="8"/>
  <c r="AR60" i="8"/>
  <c r="AR81" i="8"/>
  <c r="AR89" i="8"/>
  <c r="AS12" i="8"/>
  <c r="AS94" i="8" s="1"/>
  <c r="D56" i="14"/>
  <c r="L56" i="1" s="1"/>
  <c r="B51" i="23" l="1"/>
  <c r="D51" i="21"/>
  <c r="E51" i="21" s="1"/>
  <c r="B50" i="20"/>
  <c r="B51" i="21" s="1"/>
  <c r="D50" i="20"/>
  <c r="E50" i="20" s="1"/>
  <c r="E51" i="23"/>
  <c r="F51" i="23" s="1"/>
  <c r="K82" i="18"/>
  <c r="P81" i="18"/>
  <c r="C80" i="21" s="1"/>
  <c r="F80" i="21" s="1"/>
  <c r="O81" i="18"/>
  <c r="C79" i="20" s="1"/>
  <c r="F79" i="20" s="1"/>
  <c r="B55" i="1"/>
  <c r="E61" i="12"/>
  <c r="C69" i="1"/>
  <c r="G69" i="1"/>
  <c r="H69" i="1"/>
  <c r="D69" i="1"/>
  <c r="E69" i="1"/>
  <c r="F69" i="1"/>
  <c r="AS83" i="8"/>
  <c r="O51" i="1"/>
  <c r="P51" i="1" s="1"/>
  <c r="S51" i="1"/>
  <c r="N52" i="1"/>
  <c r="AR97" i="8"/>
  <c r="AS76" i="8"/>
  <c r="AS68" i="8"/>
  <c r="AS71" i="8"/>
  <c r="AS92" i="8"/>
  <c r="AS79" i="8"/>
  <c r="AS59" i="8"/>
  <c r="AS72" i="8"/>
  <c r="AS95" i="8"/>
  <c r="AS88" i="8"/>
  <c r="AS74" i="8"/>
  <c r="AS60" i="8"/>
  <c r="AS91" i="8"/>
  <c r="AS63" i="8"/>
  <c r="AS84" i="8"/>
  <c r="AS64" i="8"/>
  <c r="AS87" i="8"/>
  <c r="AS67" i="8"/>
  <c r="AS80" i="8"/>
  <c r="AS75" i="8"/>
  <c r="AS73" i="8"/>
  <c r="AS69" i="8"/>
  <c r="AS65" i="8"/>
  <c r="AS61" i="8"/>
  <c r="AS77" i="8"/>
  <c r="AS81" i="8"/>
  <c r="AS85" i="8"/>
  <c r="AS89" i="8"/>
  <c r="AS93" i="8"/>
  <c r="AS96" i="8"/>
  <c r="AS70" i="8"/>
  <c r="AS66" i="8"/>
  <c r="AS62" i="8"/>
  <c r="AS58" i="8"/>
  <c r="BL58" i="8" s="1"/>
  <c r="J54" i="1" s="1"/>
  <c r="AS78" i="8"/>
  <c r="AS82" i="8"/>
  <c r="AS86" i="8"/>
  <c r="AS90" i="8"/>
  <c r="AT12" i="8"/>
  <c r="AT93" i="8" s="1"/>
  <c r="D57" i="14"/>
  <c r="L57" i="1" s="1"/>
  <c r="B52" i="23" l="1"/>
  <c r="D52" i="21"/>
  <c r="E52" i="21" s="1"/>
  <c r="B51" i="20"/>
  <c r="B52" i="21" s="1"/>
  <c r="D51" i="20"/>
  <c r="E51" i="20" s="1"/>
  <c r="E52" i="23"/>
  <c r="F52" i="23" s="1"/>
  <c r="K83" i="18"/>
  <c r="P82" i="18"/>
  <c r="C81" i="21" s="1"/>
  <c r="F81" i="21" s="1"/>
  <c r="O82" i="18"/>
  <c r="C80" i="20" s="1"/>
  <c r="F80" i="20" s="1"/>
  <c r="B56" i="1"/>
  <c r="E62" i="12"/>
  <c r="D70" i="1"/>
  <c r="E70" i="1"/>
  <c r="F70" i="1"/>
  <c r="C70" i="1"/>
  <c r="G70" i="1"/>
  <c r="H70" i="1"/>
  <c r="AT81" i="8"/>
  <c r="O52" i="1"/>
  <c r="P52" i="1" s="1"/>
  <c r="S52" i="1"/>
  <c r="AT70" i="8"/>
  <c r="AT96" i="8"/>
  <c r="AT80" i="8"/>
  <c r="AT69" i="8"/>
  <c r="AS97" i="8"/>
  <c r="AT62" i="8"/>
  <c r="AT61" i="8"/>
  <c r="AT74" i="8"/>
  <c r="AT88" i="8"/>
  <c r="AT89" i="8"/>
  <c r="AT75" i="8"/>
  <c r="AT71" i="8"/>
  <c r="AT63" i="8"/>
  <c r="AT78" i="8"/>
  <c r="AT86" i="8"/>
  <c r="AT94" i="8"/>
  <c r="AT64" i="8"/>
  <c r="AT79" i="8"/>
  <c r="AT87" i="8"/>
  <c r="AT95" i="8"/>
  <c r="AT73" i="8"/>
  <c r="AT67" i="8"/>
  <c r="AT59" i="8"/>
  <c r="BL59" i="8" s="1"/>
  <c r="J55" i="1" s="1"/>
  <c r="AT82" i="8"/>
  <c r="AT90" i="8"/>
  <c r="AT68" i="8"/>
  <c r="AT60" i="8"/>
  <c r="AT83" i="8"/>
  <c r="AT91" i="8"/>
  <c r="AT72" i="8"/>
  <c r="AT66" i="8"/>
  <c r="AT76" i="8"/>
  <c r="AT84" i="8"/>
  <c r="AT92" i="8"/>
  <c r="AT65" i="8"/>
  <c r="AT77" i="8"/>
  <c r="AT85" i="8"/>
  <c r="AU12" i="8"/>
  <c r="AU90" i="8" s="1"/>
  <c r="N53" i="1"/>
  <c r="D58" i="14"/>
  <c r="L58" i="1" s="1"/>
  <c r="B52" i="20" l="1"/>
  <c r="B53" i="21" s="1"/>
  <c r="B53" i="23"/>
  <c r="E53" i="23"/>
  <c r="F53" i="23" s="1"/>
  <c r="D52" i="20"/>
  <c r="E52" i="20" s="1"/>
  <c r="D53" i="21"/>
  <c r="E53" i="21" s="1"/>
  <c r="K84" i="18"/>
  <c r="P83" i="18"/>
  <c r="C82" i="21" s="1"/>
  <c r="F82" i="21" s="1"/>
  <c r="O83" i="18"/>
  <c r="C81" i="20" s="1"/>
  <c r="F81" i="20" s="1"/>
  <c r="B57" i="1"/>
  <c r="AU68" i="8"/>
  <c r="E63" i="12"/>
  <c r="C71" i="1"/>
  <c r="G71" i="1"/>
  <c r="H71" i="1"/>
  <c r="D71" i="1"/>
  <c r="E71" i="1"/>
  <c r="F71" i="1"/>
  <c r="AU79" i="8"/>
  <c r="AU76" i="8"/>
  <c r="AU71" i="8"/>
  <c r="O53" i="1"/>
  <c r="P53" i="1" s="1"/>
  <c r="S53" i="1"/>
  <c r="AU83" i="8"/>
  <c r="AU80" i="8"/>
  <c r="AU72" i="8"/>
  <c r="AU95" i="8"/>
  <c r="AU92" i="8"/>
  <c r="AU64" i="8"/>
  <c r="AU87" i="8"/>
  <c r="AU67" i="8"/>
  <c r="AU84" i="8"/>
  <c r="AU74" i="8"/>
  <c r="AU60" i="8"/>
  <c r="BL60" i="8" s="1"/>
  <c r="J56" i="1" s="1"/>
  <c r="AU91" i="8"/>
  <c r="AU63" i="8"/>
  <c r="AU88" i="8"/>
  <c r="AU75" i="8"/>
  <c r="AU69" i="8"/>
  <c r="AU61" i="8"/>
  <c r="AU81" i="8"/>
  <c r="AU89" i="8"/>
  <c r="AU96" i="8"/>
  <c r="AU66" i="8"/>
  <c r="AU78" i="8"/>
  <c r="AU86" i="8"/>
  <c r="AU94" i="8"/>
  <c r="AU73" i="8"/>
  <c r="AU65" i="8"/>
  <c r="AU77" i="8"/>
  <c r="AU85" i="8"/>
  <c r="AU93" i="8"/>
  <c r="AU70" i="8"/>
  <c r="AU62" i="8"/>
  <c r="AU82" i="8"/>
  <c r="AT97" i="8"/>
  <c r="AV12" i="8"/>
  <c r="AV93" i="8" s="1"/>
  <c r="N54" i="1"/>
  <c r="D59" i="14"/>
  <c r="L59" i="1" s="1"/>
  <c r="B53" i="20" l="1"/>
  <c r="B54" i="21" s="1"/>
  <c r="B54" i="23"/>
  <c r="D54" i="21"/>
  <c r="E54" i="21" s="1"/>
  <c r="D53" i="20"/>
  <c r="E53" i="20" s="1"/>
  <c r="E54" i="23"/>
  <c r="F54" i="23" s="1"/>
  <c r="K85" i="18"/>
  <c r="P84" i="18"/>
  <c r="C83" i="21" s="1"/>
  <c r="F83" i="21" s="1"/>
  <c r="O84" i="18"/>
  <c r="C82" i="20" s="1"/>
  <c r="F82" i="20" s="1"/>
  <c r="B58" i="1"/>
  <c r="E64" i="12"/>
  <c r="D72" i="1"/>
  <c r="E72" i="1"/>
  <c r="F72" i="1"/>
  <c r="C72" i="1"/>
  <c r="G72" i="1"/>
  <c r="H72" i="1"/>
  <c r="N55" i="1"/>
  <c r="AV84" i="8"/>
  <c r="AV79" i="8"/>
  <c r="O54" i="1"/>
  <c r="P54" i="1" s="1"/>
  <c r="S54" i="1"/>
  <c r="AU97" i="8"/>
  <c r="AV67" i="8"/>
  <c r="AV87" i="8"/>
  <c r="AV76" i="8"/>
  <c r="AV65" i="8"/>
  <c r="AV72" i="8"/>
  <c r="AV92" i="8"/>
  <c r="AV95" i="8"/>
  <c r="AV73" i="8"/>
  <c r="AV66" i="8"/>
  <c r="AV78" i="8"/>
  <c r="AV86" i="8"/>
  <c r="AV94" i="8"/>
  <c r="AV64" i="8"/>
  <c r="AV81" i="8"/>
  <c r="AV89" i="8"/>
  <c r="AV96" i="8"/>
  <c r="AV75" i="8"/>
  <c r="AV71" i="8"/>
  <c r="AV63" i="8"/>
  <c r="AV80" i="8"/>
  <c r="AV88" i="8"/>
  <c r="AV69" i="8"/>
  <c r="AV61" i="8"/>
  <c r="AV83" i="8"/>
  <c r="AV91" i="8"/>
  <c r="AV74" i="8"/>
  <c r="AV70" i="8"/>
  <c r="AV62" i="8"/>
  <c r="AV82" i="8"/>
  <c r="AV90" i="8"/>
  <c r="AV68" i="8"/>
  <c r="AV77" i="8"/>
  <c r="AV85" i="8"/>
  <c r="AW12" i="8"/>
  <c r="AW90" i="8" s="1"/>
  <c r="D60" i="14"/>
  <c r="L60" i="1" s="1"/>
  <c r="D55" i="21" l="1"/>
  <c r="E55" i="21" s="1"/>
  <c r="B54" i="20"/>
  <c r="B55" i="21" s="1"/>
  <c r="B55" i="23"/>
  <c r="E55" i="23"/>
  <c r="F55" i="23" s="1"/>
  <c r="D54" i="20"/>
  <c r="E54" i="20" s="1"/>
  <c r="K86" i="18"/>
  <c r="P85" i="18"/>
  <c r="C84" i="21" s="1"/>
  <c r="F84" i="21" s="1"/>
  <c r="O85" i="18"/>
  <c r="C83" i="20" s="1"/>
  <c r="F83" i="20" s="1"/>
  <c r="B59" i="1"/>
  <c r="E65" i="12"/>
  <c r="C73" i="1"/>
  <c r="G73" i="1"/>
  <c r="H73" i="1"/>
  <c r="D73" i="1"/>
  <c r="F73" i="1"/>
  <c r="E73" i="1"/>
  <c r="O55" i="1"/>
  <c r="P55" i="1" s="1"/>
  <c r="S55" i="1"/>
  <c r="AW87" i="8"/>
  <c r="AW79" i="8"/>
  <c r="AW67" i="8"/>
  <c r="AW68" i="8"/>
  <c r="AW76" i="8"/>
  <c r="AW74" i="8"/>
  <c r="AW95" i="8"/>
  <c r="AW92" i="8"/>
  <c r="AV97" i="8"/>
  <c r="AW84" i="8"/>
  <c r="AW73" i="8"/>
  <c r="AW65" i="8"/>
  <c r="AW81" i="8"/>
  <c r="AW89" i="8"/>
  <c r="AW96" i="8"/>
  <c r="AW66" i="8"/>
  <c r="AW78" i="8"/>
  <c r="AW86" i="8"/>
  <c r="AW94" i="8"/>
  <c r="BL61" i="8"/>
  <c r="J57" i="1" s="1"/>
  <c r="AW72" i="8"/>
  <c r="AW64" i="8"/>
  <c r="AW83" i="8"/>
  <c r="AW91" i="8"/>
  <c r="AW71" i="8"/>
  <c r="AW63" i="8"/>
  <c r="AW80" i="8"/>
  <c r="AW88" i="8"/>
  <c r="AW75" i="8"/>
  <c r="AW69" i="8"/>
  <c r="AW77" i="8"/>
  <c r="AW85" i="8"/>
  <c r="AW93" i="8"/>
  <c r="AW70" i="8"/>
  <c r="AW62" i="8"/>
  <c r="BL62" i="8" s="1"/>
  <c r="J58" i="1" s="1"/>
  <c r="AW82" i="8"/>
  <c r="AX12" i="8"/>
  <c r="AX96" i="8" s="1"/>
  <c r="N56" i="1"/>
  <c r="D61" i="14"/>
  <c r="L61" i="1" s="1"/>
  <c r="B55" i="20" l="1"/>
  <c r="B56" i="21" s="1"/>
  <c r="B56" i="23"/>
  <c r="D56" i="21"/>
  <c r="E56" i="21" s="1"/>
  <c r="D55" i="20"/>
  <c r="E55" i="20" s="1"/>
  <c r="E56" i="23"/>
  <c r="F56" i="23" s="1"/>
  <c r="K87" i="18"/>
  <c r="P86" i="18"/>
  <c r="C85" i="21" s="1"/>
  <c r="F85" i="21" s="1"/>
  <c r="O86" i="18"/>
  <c r="C84" i="20" s="1"/>
  <c r="F84" i="20" s="1"/>
  <c r="B60" i="1"/>
  <c r="E66" i="12"/>
  <c r="D74" i="1"/>
  <c r="E74" i="1"/>
  <c r="F74" i="1"/>
  <c r="C74" i="1"/>
  <c r="G74" i="1"/>
  <c r="H74" i="1"/>
  <c r="AX73" i="8"/>
  <c r="O56" i="1"/>
  <c r="P56" i="1" s="1"/>
  <c r="S56" i="1"/>
  <c r="AX91" i="8"/>
  <c r="AX94" i="8"/>
  <c r="AX86" i="8"/>
  <c r="AX78" i="8"/>
  <c r="AX83" i="8"/>
  <c r="N57" i="1"/>
  <c r="AX67" i="8"/>
  <c r="AX64" i="8"/>
  <c r="AX69" i="8"/>
  <c r="AX85" i="8"/>
  <c r="AX75" i="8"/>
  <c r="AX71" i="8"/>
  <c r="AX63" i="8"/>
  <c r="BL63" i="8" s="1"/>
  <c r="J59" i="1" s="1"/>
  <c r="AX82" i="8"/>
  <c r="AX90" i="8"/>
  <c r="AX68" i="8"/>
  <c r="AX79" i="8"/>
  <c r="AX87" i="8"/>
  <c r="AX95" i="8"/>
  <c r="AX72" i="8"/>
  <c r="AX66" i="8"/>
  <c r="AX80" i="8"/>
  <c r="AX88" i="8"/>
  <c r="AX77" i="8"/>
  <c r="AX93" i="8"/>
  <c r="AX74" i="8"/>
  <c r="AX70" i="8"/>
  <c r="AX76" i="8"/>
  <c r="AX84" i="8"/>
  <c r="AX92" i="8"/>
  <c r="AX65" i="8"/>
  <c r="AX81" i="8"/>
  <c r="AX89" i="8"/>
  <c r="AW97" i="8"/>
  <c r="AY12" i="8"/>
  <c r="AY94" i="8" s="1"/>
  <c r="D62" i="14"/>
  <c r="L62" i="1" s="1"/>
  <c r="B56" i="20" l="1"/>
  <c r="B57" i="21" s="1"/>
  <c r="B57" i="23"/>
  <c r="E57" i="23"/>
  <c r="F57" i="23" s="1"/>
  <c r="D57" i="21"/>
  <c r="E57" i="21" s="1"/>
  <c r="D56" i="20"/>
  <c r="E56" i="20" s="1"/>
  <c r="K88" i="18"/>
  <c r="P87" i="18"/>
  <c r="C86" i="21" s="1"/>
  <c r="F86" i="21" s="1"/>
  <c r="O87" i="18"/>
  <c r="C85" i="20" s="1"/>
  <c r="F85" i="20" s="1"/>
  <c r="B61" i="1"/>
  <c r="AY70" i="8"/>
  <c r="E67" i="12"/>
  <c r="C75" i="1"/>
  <c r="G75" i="1"/>
  <c r="H75" i="1"/>
  <c r="D75" i="1"/>
  <c r="F75" i="1"/>
  <c r="E75" i="1"/>
  <c r="AY77" i="8"/>
  <c r="N58" i="1"/>
  <c r="AY75" i="8"/>
  <c r="AY85" i="8"/>
  <c r="AY76" i="8"/>
  <c r="AY91" i="8"/>
  <c r="AY69" i="8"/>
  <c r="AY78" i="8"/>
  <c r="AY64" i="8"/>
  <c r="BL64" i="8" s="1"/>
  <c r="J60" i="1" s="1"/>
  <c r="AY93" i="8"/>
  <c r="AY88" i="8"/>
  <c r="O57" i="1"/>
  <c r="P57" i="1" s="1"/>
  <c r="S57" i="1"/>
  <c r="AX97" i="8"/>
  <c r="AY72" i="8"/>
  <c r="AY83" i="8"/>
  <c r="AY71" i="8"/>
  <c r="AY84" i="8"/>
  <c r="AY74" i="8"/>
  <c r="AY68" i="8"/>
  <c r="AY79" i="8"/>
  <c r="AY87" i="8"/>
  <c r="AY95" i="8"/>
  <c r="AY67" i="8"/>
  <c r="AY80" i="8"/>
  <c r="AY90" i="8"/>
  <c r="AY73" i="8"/>
  <c r="AY65" i="8"/>
  <c r="AY81" i="8"/>
  <c r="AY89" i="8"/>
  <c r="AY96" i="8"/>
  <c r="AY66" i="8"/>
  <c r="AY82" i="8"/>
  <c r="AY92" i="8"/>
  <c r="AY86" i="8"/>
  <c r="AZ12" i="8"/>
  <c r="AZ93" i="8" s="1"/>
  <c r="D63" i="14"/>
  <c r="L63" i="1" s="1"/>
  <c r="B58" i="23" l="1"/>
  <c r="B57" i="20"/>
  <c r="B58" i="21" s="1"/>
  <c r="D58" i="21"/>
  <c r="E58" i="21" s="1"/>
  <c r="D57" i="20"/>
  <c r="E57" i="20" s="1"/>
  <c r="E58" i="23"/>
  <c r="F58" i="23" s="1"/>
  <c r="K89" i="18"/>
  <c r="P88" i="18"/>
  <c r="C87" i="21" s="1"/>
  <c r="F87" i="21" s="1"/>
  <c r="O88" i="18"/>
  <c r="C86" i="20" s="1"/>
  <c r="F86" i="20" s="1"/>
  <c r="B62" i="1"/>
  <c r="N59" i="1"/>
  <c r="E68" i="12"/>
  <c r="D76" i="1"/>
  <c r="E76" i="1"/>
  <c r="F76" i="1"/>
  <c r="C76" i="1"/>
  <c r="G76" i="1"/>
  <c r="H76" i="1"/>
  <c r="AZ96" i="8"/>
  <c r="AZ90" i="8"/>
  <c r="AZ73" i="8"/>
  <c r="AZ68" i="8"/>
  <c r="AZ66" i="8"/>
  <c r="AZ81" i="8"/>
  <c r="AZ82" i="8"/>
  <c r="AZ89" i="8"/>
  <c r="O58" i="1"/>
  <c r="P58" i="1" s="1"/>
  <c r="S58" i="1"/>
  <c r="AZ72" i="8"/>
  <c r="AZ67" i="8"/>
  <c r="AZ80" i="8"/>
  <c r="AZ88" i="8"/>
  <c r="AZ69" i="8"/>
  <c r="AZ79" i="8"/>
  <c r="AZ87" i="8"/>
  <c r="AZ95" i="8"/>
  <c r="AZ75" i="8"/>
  <c r="AZ71" i="8"/>
  <c r="AZ76" i="8"/>
  <c r="AZ84" i="8"/>
  <c r="AZ92" i="8"/>
  <c r="AZ65" i="8"/>
  <c r="BL65" i="8" s="1"/>
  <c r="J61" i="1" s="1"/>
  <c r="AZ83" i="8"/>
  <c r="AZ91" i="8"/>
  <c r="AZ74" i="8"/>
  <c r="AZ70" i="8"/>
  <c r="AZ78" i="8"/>
  <c r="AZ86" i="8"/>
  <c r="AZ94" i="8"/>
  <c r="AZ77" i="8"/>
  <c r="AZ85" i="8"/>
  <c r="AY97" i="8"/>
  <c r="BA12" i="8"/>
  <c r="BA94" i="8" s="1"/>
  <c r="N60" i="1"/>
  <c r="D64" i="14"/>
  <c r="L64" i="1" s="1"/>
  <c r="D59" i="21" l="1"/>
  <c r="E59" i="21" s="1"/>
  <c r="G10" i="21" s="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G60" i="21" s="1"/>
  <c r="G61" i="21" s="1"/>
  <c r="G62" i="21" s="1"/>
  <c r="G63" i="21" s="1"/>
  <c r="G64" i="21" s="1"/>
  <c r="G65" i="21" s="1"/>
  <c r="G66" i="21" s="1"/>
  <c r="G67" i="21" s="1"/>
  <c r="G68" i="21" s="1"/>
  <c r="G69" i="21" s="1"/>
  <c r="G70" i="21" s="1"/>
  <c r="G71" i="21" s="1"/>
  <c r="G72" i="21" s="1"/>
  <c r="G73" i="21" s="1"/>
  <c r="G74" i="21" s="1"/>
  <c r="G75" i="21" s="1"/>
  <c r="G76" i="21" s="1"/>
  <c r="G77" i="21" s="1"/>
  <c r="G78" i="21" s="1"/>
  <c r="G79" i="21" s="1"/>
  <c r="G80" i="21" s="1"/>
  <c r="G81" i="21" s="1"/>
  <c r="G82" i="21" s="1"/>
  <c r="G83" i="21" s="1"/>
  <c r="G84" i="21" s="1"/>
  <c r="G85" i="21" s="1"/>
  <c r="G86" i="21" s="1"/>
  <c r="G87" i="21" s="1"/>
  <c r="G88" i="21" s="1"/>
  <c r="G89" i="21" s="1"/>
  <c r="B58" i="20"/>
  <c r="B59" i="21" s="1"/>
  <c r="B59" i="23"/>
  <c r="E59" i="23"/>
  <c r="F59" i="23" s="1"/>
  <c r="H10" i="23" s="1"/>
  <c r="H11" i="23" s="1"/>
  <c r="H12" i="23" s="1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H55" i="23" s="1"/>
  <c r="H56" i="23" s="1"/>
  <c r="H57" i="23" s="1"/>
  <c r="H58" i="23" s="1"/>
  <c r="H59" i="23" s="1"/>
  <c r="H60" i="23" s="1"/>
  <c r="H61" i="23" s="1"/>
  <c r="H62" i="23" s="1"/>
  <c r="H63" i="23" s="1"/>
  <c r="H64" i="23" s="1"/>
  <c r="H65" i="23" s="1"/>
  <c r="H66" i="23" s="1"/>
  <c r="H67" i="23" s="1"/>
  <c r="H68" i="23" s="1"/>
  <c r="H69" i="23" s="1"/>
  <c r="H70" i="23" s="1"/>
  <c r="H71" i="23" s="1"/>
  <c r="H72" i="23" s="1"/>
  <c r="H73" i="23" s="1"/>
  <c r="H74" i="23" s="1"/>
  <c r="H75" i="23" s="1"/>
  <c r="H76" i="23" s="1"/>
  <c r="H77" i="23" s="1"/>
  <c r="H78" i="23" s="1"/>
  <c r="H79" i="23" s="1"/>
  <c r="H80" i="23" s="1"/>
  <c r="H81" i="23" s="1"/>
  <c r="H82" i="23" s="1"/>
  <c r="H83" i="23" s="1"/>
  <c r="H84" i="23" s="1"/>
  <c r="H85" i="23" s="1"/>
  <c r="H86" i="23" s="1"/>
  <c r="H87" i="23" s="1"/>
  <c r="H88" i="23" s="1"/>
  <c r="H89" i="23" s="1"/>
  <c r="D58" i="20"/>
  <c r="E58" i="20" s="1"/>
  <c r="G9" i="20" s="1"/>
  <c r="G10" i="20" s="1"/>
  <c r="G11" i="20" s="1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G35" i="20" s="1"/>
  <c r="G36" i="20" s="1"/>
  <c r="G37" i="20" s="1"/>
  <c r="G38" i="20" s="1"/>
  <c r="G39" i="20" s="1"/>
  <c r="G40" i="20" s="1"/>
  <c r="G41" i="20" s="1"/>
  <c r="G42" i="20" s="1"/>
  <c r="G43" i="20" s="1"/>
  <c r="G44" i="20" s="1"/>
  <c r="G45" i="20" s="1"/>
  <c r="G46" i="20" s="1"/>
  <c r="G47" i="20" s="1"/>
  <c r="G48" i="20" s="1"/>
  <c r="G49" i="20" s="1"/>
  <c r="G50" i="20" s="1"/>
  <c r="G51" i="20" s="1"/>
  <c r="G52" i="20" s="1"/>
  <c r="G53" i="20" s="1"/>
  <c r="G54" i="20" s="1"/>
  <c r="G55" i="20" s="1"/>
  <c r="G56" i="20" s="1"/>
  <c r="G57" i="20" s="1"/>
  <c r="G58" i="20" s="1"/>
  <c r="G59" i="20" s="1"/>
  <c r="G60" i="20" s="1"/>
  <c r="G61" i="20" s="1"/>
  <c r="G62" i="20" s="1"/>
  <c r="G63" i="20" s="1"/>
  <c r="G64" i="20" s="1"/>
  <c r="G65" i="20" s="1"/>
  <c r="G66" i="20" s="1"/>
  <c r="G67" i="20" s="1"/>
  <c r="G68" i="20" s="1"/>
  <c r="G69" i="20" s="1"/>
  <c r="G70" i="20" s="1"/>
  <c r="G71" i="20" s="1"/>
  <c r="G72" i="20" s="1"/>
  <c r="G73" i="20" s="1"/>
  <c r="G74" i="20" s="1"/>
  <c r="G75" i="20" s="1"/>
  <c r="G76" i="20" s="1"/>
  <c r="G77" i="20" s="1"/>
  <c r="G78" i="20" s="1"/>
  <c r="G79" i="20" s="1"/>
  <c r="G80" i="20" s="1"/>
  <c r="G81" i="20" s="1"/>
  <c r="G82" i="20" s="1"/>
  <c r="G83" i="20" s="1"/>
  <c r="G84" i="20" s="1"/>
  <c r="G85" i="20" s="1"/>
  <c r="G86" i="20" s="1"/>
  <c r="G87" i="20" s="1"/>
  <c r="G88" i="20" s="1"/>
  <c r="K90" i="18"/>
  <c r="P89" i="18"/>
  <c r="C88" i="21" s="1"/>
  <c r="F88" i="21" s="1"/>
  <c r="O89" i="18"/>
  <c r="C87" i="20" s="1"/>
  <c r="F87" i="20" s="1"/>
  <c r="BA66" i="8"/>
  <c r="BL66" i="8" s="1"/>
  <c r="J62" i="1" s="1"/>
  <c r="B63" i="1"/>
  <c r="BA75" i="8"/>
  <c r="E69" i="12"/>
  <c r="C77" i="1"/>
  <c r="G77" i="1"/>
  <c r="H77" i="1"/>
  <c r="D77" i="1"/>
  <c r="E77" i="1"/>
  <c r="F77" i="1"/>
  <c r="BA87" i="8"/>
  <c r="BA96" i="8"/>
  <c r="BA69" i="8"/>
  <c r="BA88" i="8"/>
  <c r="AZ97" i="8"/>
  <c r="O59" i="1"/>
  <c r="P59" i="1" s="1"/>
  <c r="S59" i="1"/>
  <c r="BA81" i="8"/>
  <c r="BA67" i="8"/>
  <c r="BA90" i="8"/>
  <c r="O60" i="1"/>
  <c r="S60" i="1"/>
  <c r="BA72" i="8"/>
  <c r="BA89" i="8"/>
  <c r="BA82" i="8"/>
  <c r="BA79" i="8"/>
  <c r="BA95" i="8"/>
  <c r="BA80" i="8"/>
  <c r="BA74" i="8"/>
  <c r="BA68" i="8"/>
  <c r="BA83" i="8"/>
  <c r="BA91" i="8"/>
  <c r="BA71" i="8"/>
  <c r="BA76" i="8"/>
  <c r="BA84" i="8"/>
  <c r="BA92" i="8"/>
  <c r="BA73" i="8"/>
  <c r="BA77" i="8"/>
  <c r="BA85" i="8"/>
  <c r="BA93" i="8"/>
  <c r="BA70" i="8"/>
  <c r="BA78" i="8"/>
  <c r="BA86" i="8"/>
  <c r="BB12" i="8"/>
  <c r="BB96" i="8" s="1"/>
  <c r="D65" i="14"/>
  <c r="L65" i="1" s="1"/>
  <c r="B59" i="20" l="1"/>
  <c r="B60" i="21" s="1"/>
  <c r="B60" i="23"/>
  <c r="D60" i="21"/>
  <c r="E60" i="21" s="1"/>
  <c r="E60" i="23"/>
  <c r="F60" i="23" s="1"/>
  <c r="D59" i="20"/>
  <c r="E59" i="20" s="1"/>
  <c r="P90" i="18"/>
  <c r="C89" i="21" s="1"/>
  <c r="F89" i="21" s="1"/>
  <c r="O90" i="18"/>
  <c r="C88" i="20" s="1"/>
  <c r="F88" i="20" s="1"/>
  <c r="B64" i="1"/>
  <c r="E70" i="12"/>
  <c r="D78" i="1"/>
  <c r="E78" i="1"/>
  <c r="F78" i="1"/>
  <c r="C78" i="1"/>
  <c r="G78" i="1"/>
  <c r="H78" i="1"/>
  <c r="N61" i="1"/>
  <c r="P60" i="1"/>
  <c r="BB82" i="8"/>
  <c r="BB79" i="8"/>
  <c r="BB71" i="8"/>
  <c r="BB91" i="8"/>
  <c r="BB92" i="8"/>
  <c r="BB73" i="8"/>
  <c r="BB76" i="8"/>
  <c r="BB86" i="8"/>
  <c r="BB68" i="8"/>
  <c r="BB85" i="8"/>
  <c r="BB95" i="8"/>
  <c r="BB72" i="8"/>
  <c r="BB78" i="8"/>
  <c r="BB90" i="8"/>
  <c r="BB77" i="8"/>
  <c r="BB87" i="8"/>
  <c r="BB75" i="8"/>
  <c r="BB67" i="8"/>
  <c r="BL67" i="8" s="1"/>
  <c r="J63" i="1" s="1"/>
  <c r="BB84" i="8"/>
  <c r="BB94" i="8"/>
  <c r="BB83" i="8"/>
  <c r="BB93" i="8"/>
  <c r="BA97" i="8"/>
  <c r="BB74" i="8"/>
  <c r="BB70" i="8"/>
  <c r="BB80" i="8"/>
  <c r="BB88" i="8"/>
  <c r="BB69" i="8"/>
  <c r="BB81" i="8"/>
  <c r="BB89" i="8"/>
  <c r="BC12" i="8"/>
  <c r="BC88" i="8" s="1"/>
  <c r="D66" i="14"/>
  <c r="L66" i="1" s="1"/>
  <c r="B61" i="23" l="1"/>
  <c r="B60" i="20"/>
  <c r="B61" i="21" s="1"/>
  <c r="E61" i="23"/>
  <c r="D60" i="20"/>
  <c r="D61" i="21"/>
  <c r="E60" i="20"/>
  <c r="F61" i="23"/>
  <c r="E61" i="21"/>
  <c r="B65" i="1"/>
  <c r="BC79" i="8"/>
  <c r="BC93" i="8"/>
  <c r="BC77" i="8"/>
  <c r="BC86" i="8"/>
  <c r="BC74" i="8"/>
  <c r="BC95" i="8"/>
  <c r="BC72" i="8"/>
  <c r="BC87" i="8"/>
  <c r="BC84" i="8"/>
  <c r="BC73" i="8"/>
  <c r="BC83" i="8"/>
  <c r="BC76" i="8"/>
  <c r="BC75" i="8"/>
  <c r="BC68" i="8"/>
  <c r="BL68" i="8" s="1"/>
  <c r="J64" i="1" s="1"/>
  <c r="BC85" i="8"/>
  <c r="BC70" i="8"/>
  <c r="BC94" i="8"/>
  <c r="BC69" i="8"/>
  <c r="BC81" i="8"/>
  <c r="BC89" i="8"/>
  <c r="BC96" i="8"/>
  <c r="BC78" i="8"/>
  <c r="BC90" i="8"/>
  <c r="BC91" i="8"/>
  <c r="BC71" i="8"/>
  <c r="BC82" i="8"/>
  <c r="BC92" i="8"/>
  <c r="E71" i="12"/>
  <c r="C79" i="1"/>
  <c r="G79" i="1"/>
  <c r="H79" i="1"/>
  <c r="D79" i="1"/>
  <c r="E79" i="1"/>
  <c r="F79" i="1"/>
  <c r="BC80" i="8"/>
  <c r="O61" i="1"/>
  <c r="P61" i="1" s="1"/>
  <c r="S61" i="1"/>
  <c r="N62" i="1"/>
  <c r="BB97" i="8"/>
  <c r="BD12" i="8"/>
  <c r="BD91" i="8" s="1"/>
  <c r="D67" i="14"/>
  <c r="L67" i="1" s="1"/>
  <c r="D62" i="21" l="1"/>
  <c r="E62" i="21" s="1"/>
  <c r="B61" i="20"/>
  <c r="B62" i="21" s="1"/>
  <c r="B62" i="23"/>
  <c r="E62" i="23"/>
  <c r="F62" i="23" s="1"/>
  <c r="D61" i="20"/>
  <c r="E61" i="20" s="1"/>
  <c r="BD73" i="8"/>
  <c r="B66" i="1"/>
  <c r="BC97" i="8"/>
  <c r="E72" i="12"/>
  <c r="D80" i="1"/>
  <c r="E80" i="1"/>
  <c r="F80" i="1"/>
  <c r="C80" i="1"/>
  <c r="G80" i="1"/>
  <c r="H80" i="1"/>
  <c r="BD92" i="8"/>
  <c r="BD95" i="8"/>
  <c r="BD76" i="8"/>
  <c r="BD79" i="8"/>
  <c r="BD96" i="8"/>
  <c r="BD84" i="8"/>
  <c r="BD81" i="8"/>
  <c r="BD72" i="8"/>
  <c r="BD86" i="8"/>
  <c r="BD87" i="8"/>
  <c r="BD78" i="8"/>
  <c r="BD94" i="8"/>
  <c r="BD89" i="8"/>
  <c r="O62" i="1"/>
  <c r="P62" i="1" s="1"/>
  <c r="S62" i="1"/>
  <c r="N63" i="1"/>
  <c r="BD75" i="8"/>
  <c r="BD71" i="8"/>
  <c r="BD88" i="8"/>
  <c r="BD74" i="8"/>
  <c r="BD70" i="8"/>
  <c r="BD82" i="8"/>
  <c r="BD90" i="8"/>
  <c r="BD77" i="8"/>
  <c r="BD85" i="8"/>
  <c r="BD93" i="8"/>
  <c r="BD80" i="8"/>
  <c r="BD69" i="8"/>
  <c r="BL69" i="8" s="1"/>
  <c r="J65" i="1" s="1"/>
  <c r="BD83" i="8"/>
  <c r="BE12" i="8"/>
  <c r="BE90" i="8" s="1"/>
  <c r="D68" i="14"/>
  <c r="L68" i="1" s="1"/>
  <c r="B63" i="23" l="1"/>
  <c r="B62" i="20"/>
  <c r="B63" i="21" s="1"/>
  <c r="D63" i="21"/>
  <c r="E63" i="21" s="1"/>
  <c r="D62" i="20"/>
  <c r="E62" i="20" s="1"/>
  <c r="E63" i="23"/>
  <c r="F63" i="23" s="1"/>
  <c r="B67" i="1"/>
  <c r="E73" i="12"/>
  <c r="C81" i="1"/>
  <c r="G81" i="1"/>
  <c r="H81" i="1"/>
  <c r="D81" i="1"/>
  <c r="F81" i="1"/>
  <c r="E81" i="1"/>
  <c r="N64" i="1"/>
  <c r="O63" i="1"/>
  <c r="P63" i="1" s="1"/>
  <c r="S63" i="1"/>
  <c r="BE78" i="8"/>
  <c r="BE96" i="8"/>
  <c r="BE73" i="8"/>
  <c r="BE81" i="8"/>
  <c r="BE86" i="8"/>
  <c r="BE89" i="8"/>
  <c r="BE94" i="8"/>
  <c r="BE83" i="8"/>
  <c r="BE91" i="8"/>
  <c r="BE71" i="8"/>
  <c r="BE80" i="8"/>
  <c r="BE88" i="8"/>
  <c r="BE74" i="8"/>
  <c r="BE79" i="8"/>
  <c r="BE87" i="8"/>
  <c r="BE95" i="8"/>
  <c r="BE76" i="8"/>
  <c r="BE84" i="8"/>
  <c r="BE92" i="8"/>
  <c r="BD97" i="8"/>
  <c r="BE72" i="8"/>
  <c r="BE75" i="8"/>
  <c r="BE77" i="8"/>
  <c r="BE85" i="8"/>
  <c r="BE93" i="8"/>
  <c r="BE70" i="8"/>
  <c r="BL70" i="8" s="1"/>
  <c r="J66" i="1" s="1"/>
  <c r="BE82" i="8"/>
  <c r="BF12" i="8"/>
  <c r="BF93" i="8" s="1"/>
  <c r="D69" i="14"/>
  <c r="L69" i="1" s="1"/>
  <c r="B63" i="20" l="1"/>
  <c r="B64" i="21" s="1"/>
  <c r="D64" i="21"/>
  <c r="E64" i="21" s="1"/>
  <c r="B64" i="23"/>
  <c r="D63" i="20"/>
  <c r="E63" i="20" s="1"/>
  <c r="E64" i="23"/>
  <c r="F64" i="23" s="1"/>
  <c r="B68" i="1"/>
  <c r="BF86" i="8"/>
  <c r="E74" i="12"/>
  <c r="D82" i="1"/>
  <c r="E82" i="1"/>
  <c r="F82" i="1"/>
  <c r="C82" i="1"/>
  <c r="G82" i="1"/>
  <c r="H82" i="1"/>
  <c r="BF74" i="8"/>
  <c r="BF84" i="8"/>
  <c r="BF83" i="8"/>
  <c r="BF78" i="8"/>
  <c r="BF91" i="8"/>
  <c r="BF81" i="8"/>
  <c r="BF73" i="8"/>
  <c r="BF94" i="8"/>
  <c r="BF96" i="8"/>
  <c r="O64" i="1"/>
  <c r="P64" i="1" s="1"/>
  <c r="S64" i="1"/>
  <c r="BF76" i="8"/>
  <c r="BF92" i="8"/>
  <c r="BF89" i="8"/>
  <c r="N65" i="1"/>
  <c r="BF75" i="8"/>
  <c r="BF71" i="8"/>
  <c r="BL71" i="8" s="1"/>
  <c r="J67" i="1" s="1"/>
  <c r="BF82" i="8"/>
  <c r="BF90" i="8"/>
  <c r="BF79" i="8"/>
  <c r="BF87" i="8"/>
  <c r="BF95" i="8"/>
  <c r="BF72" i="8"/>
  <c r="BF80" i="8"/>
  <c r="BF88" i="8"/>
  <c r="BF77" i="8"/>
  <c r="BF85" i="8"/>
  <c r="BE97" i="8"/>
  <c r="BG12" i="8"/>
  <c r="BG88" i="8" s="1"/>
  <c r="D70" i="14"/>
  <c r="L70" i="1" s="1"/>
  <c r="B65" i="23" l="1"/>
  <c r="B64" i="20"/>
  <c r="B65" i="21" s="1"/>
  <c r="E65" i="23"/>
  <c r="F65" i="23" s="1"/>
  <c r="D65" i="21"/>
  <c r="E65" i="21" s="1"/>
  <c r="D64" i="20"/>
  <c r="E64" i="20" s="1"/>
  <c r="B69" i="1"/>
  <c r="E75" i="12"/>
  <c r="C83" i="1"/>
  <c r="G83" i="1"/>
  <c r="H83" i="1"/>
  <c r="D83" i="1"/>
  <c r="F83" i="1"/>
  <c r="E83" i="1"/>
  <c r="BG86" i="8"/>
  <c r="N66" i="1"/>
  <c r="BG77" i="8"/>
  <c r="BG76" i="8"/>
  <c r="O65" i="1"/>
  <c r="P65" i="1" s="1"/>
  <c r="S65" i="1"/>
  <c r="BG89" i="8"/>
  <c r="BG91" i="8"/>
  <c r="BG75" i="8"/>
  <c r="BG81" i="8"/>
  <c r="BG90" i="8"/>
  <c r="BG73" i="8"/>
  <c r="BG83" i="8"/>
  <c r="BG93" i="8"/>
  <c r="BG82" i="8"/>
  <c r="BG92" i="8"/>
  <c r="BG78" i="8"/>
  <c r="BG72" i="8"/>
  <c r="BL72" i="8" s="1"/>
  <c r="J68" i="1" s="1"/>
  <c r="BG85" i="8"/>
  <c r="BG96" i="8"/>
  <c r="BG84" i="8"/>
  <c r="BG94" i="8"/>
  <c r="BF97" i="8"/>
  <c r="BG74" i="8"/>
  <c r="BG79" i="8"/>
  <c r="BG87" i="8"/>
  <c r="BG95" i="8"/>
  <c r="BG80" i="8"/>
  <c r="BH12" i="8"/>
  <c r="BH96" i="8" s="1"/>
  <c r="D71" i="14"/>
  <c r="L71" i="1" s="1"/>
  <c r="B65" i="20" l="1"/>
  <c r="B66" i="21" s="1"/>
  <c r="B66" i="23"/>
  <c r="D66" i="21"/>
  <c r="E66" i="21" s="1"/>
  <c r="E66" i="23"/>
  <c r="F66" i="23" s="1"/>
  <c r="D65" i="20"/>
  <c r="E65" i="20" s="1"/>
  <c r="B70" i="1"/>
  <c r="BH77" i="8"/>
  <c r="E76" i="12"/>
  <c r="D84" i="1"/>
  <c r="E84" i="1"/>
  <c r="F84" i="1"/>
  <c r="C84" i="1"/>
  <c r="G84" i="1"/>
  <c r="H84" i="1"/>
  <c r="BH80" i="8"/>
  <c r="BH93" i="8"/>
  <c r="BH88" i="8"/>
  <c r="O66" i="1"/>
  <c r="P66" i="1" s="1"/>
  <c r="S66" i="1"/>
  <c r="BH74" i="8"/>
  <c r="BH85" i="8"/>
  <c r="BH73" i="8"/>
  <c r="BL73" i="8" s="1"/>
  <c r="J69" i="1" s="1"/>
  <c r="BH90" i="8"/>
  <c r="BH87" i="8"/>
  <c r="BH75" i="8"/>
  <c r="BH78" i="8"/>
  <c r="BH86" i="8"/>
  <c r="BH94" i="8"/>
  <c r="BH83" i="8"/>
  <c r="BH91" i="8"/>
  <c r="BG97" i="8"/>
  <c r="BH82" i="8"/>
  <c r="BH79" i="8"/>
  <c r="BH95" i="8"/>
  <c r="BH76" i="8"/>
  <c r="BH84" i="8"/>
  <c r="BH92" i="8"/>
  <c r="BH81" i="8"/>
  <c r="BH89" i="8"/>
  <c r="BI12" i="8"/>
  <c r="BI92" i="8" s="1"/>
  <c r="N67" i="1"/>
  <c r="D72" i="14"/>
  <c r="L72" i="1" s="1"/>
  <c r="B67" i="23" l="1"/>
  <c r="B66" i="20"/>
  <c r="B67" i="21" s="1"/>
  <c r="D67" i="21"/>
  <c r="E67" i="21" s="1"/>
  <c r="E67" i="23"/>
  <c r="F67" i="23" s="1"/>
  <c r="D66" i="20"/>
  <c r="E66" i="20" s="1"/>
  <c r="B71" i="1"/>
  <c r="E77" i="12"/>
  <c r="C85" i="1"/>
  <c r="G85" i="1"/>
  <c r="H85" i="1"/>
  <c r="D85" i="1"/>
  <c r="E85" i="1"/>
  <c r="F85" i="1"/>
  <c r="BI82" i="8"/>
  <c r="BI89" i="8"/>
  <c r="BH97" i="8"/>
  <c r="BI75" i="8"/>
  <c r="BI77" i="8"/>
  <c r="BI93" i="8"/>
  <c r="BI86" i="8"/>
  <c r="BI81" i="8"/>
  <c r="BI96" i="8"/>
  <c r="BI90" i="8"/>
  <c r="BI85" i="8"/>
  <c r="BI78" i="8"/>
  <c r="BI94" i="8"/>
  <c r="BI79" i="8"/>
  <c r="BI87" i="8"/>
  <c r="BI95" i="8"/>
  <c r="BI80" i="8"/>
  <c r="BI88" i="8"/>
  <c r="O67" i="1"/>
  <c r="P67" i="1" s="1"/>
  <c r="S67" i="1"/>
  <c r="BI74" i="8"/>
  <c r="BL74" i="8" s="1"/>
  <c r="J70" i="1" s="1"/>
  <c r="BI83" i="8"/>
  <c r="BI91" i="8"/>
  <c r="BI76" i="8"/>
  <c r="BI84" i="8"/>
  <c r="BJ12" i="8"/>
  <c r="BJ93" i="8" s="1"/>
  <c r="N68" i="1"/>
  <c r="D73" i="14"/>
  <c r="L73" i="1" s="1"/>
  <c r="D68" i="21" l="1"/>
  <c r="E68" i="21" s="1"/>
  <c r="B67" i="20"/>
  <c r="B68" i="21" s="1"/>
  <c r="B68" i="23"/>
  <c r="D67" i="20"/>
  <c r="E67" i="20" s="1"/>
  <c r="E68" i="23"/>
  <c r="F68" i="23" s="1"/>
  <c r="B72" i="1"/>
  <c r="E78" i="12"/>
  <c r="D86" i="1"/>
  <c r="E86" i="1"/>
  <c r="F86" i="1"/>
  <c r="C86" i="1"/>
  <c r="G86" i="1"/>
  <c r="H86" i="1"/>
  <c r="BJ90" i="8"/>
  <c r="BL90" i="8" s="1"/>
  <c r="J86" i="1" s="1"/>
  <c r="BL93" i="8"/>
  <c r="J89" i="1" s="1"/>
  <c r="BJ79" i="8"/>
  <c r="BL79" i="8" s="1"/>
  <c r="J75" i="1" s="1"/>
  <c r="BJ82" i="8"/>
  <c r="BL82" i="8" s="1"/>
  <c r="J78" i="1" s="1"/>
  <c r="BJ95" i="8"/>
  <c r="BL95" i="8" s="1"/>
  <c r="J91" i="1" s="1"/>
  <c r="BJ75" i="8"/>
  <c r="BL75" i="8" s="1"/>
  <c r="J71" i="1" s="1"/>
  <c r="BJ87" i="8"/>
  <c r="BL87" i="8" s="1"/>
  <c r="J83" i="1" s="1"/>
  <c r="BJ76" i="8"/>
  <c r="BL76" i="8" s="1"/>
  <c r="J72" i="1" s="1"/>
  <c r="BJ84" i="8"/>
  <c r="BL84" i="8" s="1"/>
  <c r="J80" i="1" s="1"/>
  <c r="BJ92" i="8"/>
  <c r="BL92" i="8" s="1"/>
  <c r="J88" i="1" s="1"/>
  <c r="BJ81" i="8"/>
  <c r="BL81" i="8" s="1"/>
  <c r="J77" i="1" s="1"/>
  <c r="BJ89" i="8"/>
  <c r="BL89" i="8" s="1"/>
  <c r="J85" i="1" s="1"/>
  <c r="BJ96" i="8"/>
  <c r="BL96" i="8" s="1"/>
  <c r="J92" i="1" s="1"/>
  <c r="BI97" i="8"/>
  <c r="BJ78" i="8"/>
  <c r="BL78" i="8" s="1"/>
  <c r="J74" i="1" s="1"/>
  <c r="BJ86" i="8"/>
  <c r="BL86" i="8" s="1"/>
  <c r="J82" i="1" s="1"/>
  <c r="BJ94" i="8"/>
  <c r="BL94" i="8" s="1"/>
  <c r="J90" i="1" s="1"/>
  <c r="BJ83" i="8"/>
  <c r="BL83" i="8" s="1"/>
  <c r="J79" i="1" s="1"/>
  <c r="BJ91" i="8"/>
  <c r="BL91" i="8" s="1"/>
  <c r="J87" i="1" s="1"/>
  <c r="BL12" i="8"/>
  <c r="BJ80" i="8"/>
  <c r="BL80" i="8" s="1"/>
  <c r="J76" i="1" s="1"/>
  <c r="BJ88" i="8"/>
  <c r="BL88" i="8" s="1"/>
  <c r="J84" i="1" s="1"/>
  <c r="BJ77" i="8"/>
  <c r="BL77" i="8" s="1"/>
  <c r="J73" i="1" s="1"/>
  <c r="BJ85" i="8"/>
  <c r="BL85" i="8" s="1"/>
  <c r="J81" i="1" s="1"/>
  <c r="O68" i="1"/>
  <c r="P68" i="1" s="1"/>
  <c r="S68" i="1"/>
  <c r="N69" i="1"/>
  <c r="D74" i="14"/>
  <c r="L74" i="1" s="1"/>
  <c r="B69" i="23" l="1"/>
  <c r="B68" i="20"/>
  <c r="B69" i="21" s="1"/>
  <c r="E69" i="23"/>
  <c r="F69" i="23" s="1"/>
  <c r="D69" i="21"/>
  <c r="E69" i="21" s="1"/>
  <c r="D68" i="20"/>
  <c r="E68" i="20" s="1"/>
  <c r="B73" i="1"/>
  <c r="E79" i="12"/>
  <c r="C87" i="1"/>
  <c r="H87" i="1"/>
  <c r="D87" i="1"/>
  <c r="G87" i="1"/>
  <c r="E87" i="1"/>
  <c r="F87" i="1"/>
  <c r="BJ97" i="8"/>
  <c r="O69" i="1"/>
  <c r="P69" i="1" s="1"/>
  <c r="S69" i="1"/>
  <c r="N70" i="1"/>
  <c r="BL97" i="8"/>
  <c r="D75" i="14"/>
  <c r="L75" i="1" s="1"/>
  <c r="B70" i="23" l="1"/>
  <c r="B69" i="20"/>
  <c r="B70" i="21" s="1"/>
  <c r="D70" i="21"/>
  <c r="E70" i="21" s="1"/>
  <c r="E70" i="23"/>
  <c r="F70" i="23" s="1"/>
  <c r="D69" i="20"/>
  <c r="E69" i="20" s="1"/>
  <c r="B74" i="1"/>
  <c r="E80" i="12"/>
  <c r="E88" i="1"/>
  <c r="F88" i="1"/>
  <c r="C88" i="1"/>
  <c r="G88" i="1"/>
  <c r="H88" i="1"/>
  <c r="D88" i="1"/>
  <c r="O70" i="1"/>
  <c r="P70" i="1" s="1"/>
  <c r="S70" i="1"/>
  <c r="D76" i="14"/>
  <c r="L76" i="1" s="1"/>
  <c r="D71" i="21" l="1"/>
  <c r="E71" i="21" s="1"/>
  <c r="B71" i="23"/>
  <c r="B70" i="20"/>
  <c r="B71" i="21" s="1"/>
  <c r="D70" i="20"/>
  <c r="E70" i="20" s="1"/>
  <c r="E71" i="23"/>
  <c r="F71" i="23" s="1"/>
  <c r="B75" i="1"/>
  <c r="E81" i="12"/>
  <c r="D89" i="1"/>
  <c r="G89" i="1"/>
  <c r="H89" i="1"/>
  <c r="F89" i="1"/>
  <c r="C89" i="1"/>
  <c r="E89" i="1"/>
  <c r="D77" i="14"/>
  <c r="L77" i="1" s="1"/>
  <c r="B72" i="23" l="1"/>
  <c r="B71" i="20"/>
  <c r="B72" i="21" s="1"/>
  <c r="D72" i="21"/>
  <c r="E72" i="21" s="1"/>
  <c r="D71" i="20"/>
  <c r="E71" i="20" s="1"/>
  <c r="E72" i="23"/>
  <c r="F72" i="23" s="1"/>
  <c r="B76" i="1"/>
  <c r="E82" i="12"/>
  <c r="D90" i="1"/>
  <c r="F90" i="1"/>
  <c r="E90" i="1"/>
  <c r="H90" i="1"/>
  <c r="C90" i="1"/>
  <c r="G90" i="1"/>
  <c r="D78" i="14"/>
  <c r="L78" i="1" s="1"/>
  <c r="B73" i="23" l="1"/>
  <c r="B72" i="20"/>
  <c r="B73" i="21" s="1"/>
  <c r="D72" i="20"/>
  <c r="E72" i="20" s="1"/>
  <c r="D73" i="21"/>
  <c r="E73" i="21" s="1"/>
  <c r="E73" i="23"/>
  <c r="F73" i="23" s="1"/>
  <c r="B77" i="1"/>
  <c r="E83" i="12"/>
  <c r="C91" i="1"/>
  <c r="G91" i="1"/>
  <c r="H91" i="1"/>
  <c r="F91" i="1"/>
  <c r="D91" i="1"/>
  <c r="E91" i="1"/>
  <c r="D79" i="14"/>
  <c r="L79" i="1" s="1"/>
  <c r="B73" i="20" l="1"/>
  <c r="B74" i="21" s="1"/>
  <c r="D74" i="21"/>
  <c r="E74" i="21" s="1"/>
  <c r="B74" i="23"/>
  <c r="D73" i="20"/>
  <c r="E73" i="20" s="1"/>
  <c r="E74" i="23"/>
  <c r="F74" i="23" s="1"/>
  <c r="B78" i="1"/>
  <c r="E84" i="12"/>
  <c r="D92" i="1"/>
  <c r="F92" i="1"/>
  <c r="H92" i="1"/>
  <c r="E92" i="1"/>
  <c r="C92" i="1"/>
  <c r="G92" i="1"/>
  <c r="D80" i="14"/>
  <c r="L80" i="1" s="1"/>
  <c r="D75" i="21" l="1"/>
  <c r="E75" i="21" s="1"/>
  <c r="B75" i="23"/>
  <c r="B74" i="20"/>
  <c r="B75" i="21" s="1"/>
  <c r="D74" i="20"/>
  <c r="E74" i="20" s="1"/>
  <c r="E75" i="23"/>
  <c r="F75" i="23" s="1"/>
  <c r="B79" i="1"/>
  <c r="D81" i="14"/>
  <c r="L81" i="1" s="1"/>
  <c r="B75" i="20" l="1"/>
  <c r="B76" i="21" s="1"/>
  <c r="D76" i="21"/>
  <c r="E76" i="21" s="1"/>
  <c r="B76" i="23"/>
  <c r="D75" i="20"/>
  <c r="E75" i="20" s="1"/>
  <c r="E76" i="23"/>
  <c r="F76" i="23" s="1"/>
  <c r="B80" i="1"/>
  <c r="D82" i="14"/>
  <c r="L82" i="1" s="1"/>
  <c r="B77" i="23" l="1"/>
  <c r="B76" i="20"/>
  <c r="B77" i="21" s="1"/>
  <c r="D76" i="20"/>
  <c r="E76" i="20" s="1"/>
  <c r="E77" i="23"/>
  <c r="F77" i="23" s="1"/>
  <c r="D77" i="21"/>
  <c r="E77" i="21" s="1"/>
  <c r="B81" i="1"/>
  <c r="D83" i="14"/>
  <c r="L83" i="1" s="1"/>
  <c r="D78" i="21" l="1"/>
  <c r="E78" i="21" s="1"/>
  <c r="B78" i="23"/>
  <c r="B77" i="20"/>
  <c r="B78" i="21" s="1"/>
  <c r="E78" i="23"/>
  <c r="F78" i="23" s="1"/>
  <c r="D77" i="20"/>
  <c r="E77" i="20" s="1"/>
  <c r="B82" i="1"/>
  <c r="D84" i="14"/>
  <c r="L84" i="1" s="1"/>
  <c r="B79" i="23" l="1"/>
  <c r="B78" i="20"/>
  <c r="B79" i="21" s="1"/>
  <c r="D79" i="21"/>
  <c r="E79" i="21" s="1"/>
  <c r="E79" i="23"/>
  <c r="F79" i="23" s="1"/>
  <c r="D78" i="20"/>
  <c r="E78" i="20" s="1"/>
  <c r="B83" i="1"/>
  <c r="D85" i="14"/>
  <c r="L85" i="1" s="1"/>
  <c r="B79" i="20" l="1"/>
  <c r="B80" i="21" s="1"/>
  <c r="D80" i="21"/>
  <c r="E80" i="21" s="1"/>
  <c r="B80" i="23"/>
  <c r="D79" i="20"/>
  <c r="E79" i="20" s="1"/>
  <c r="E80" i="23"/>
  <c r="F80" i="23" s="1"/>
  <c r="B84" i="1"/>
  <c r="D86" i="14"/>
  <c r="L86" i="1" s="1"/>
  <c r="B81" i="23" l="1"/>
  <c r="B80" i="20"/>
  <c r="B81" i="21" s="1"/>
  <c r="E81" i="23"/>
  <c r="F81" i="23" s="1"/>
  <c r="D80" i="20"/>
  <c r="E80" i="20" s="1"/>
  <c r="D81" i="21"/>
  <c r="E81" i="21" s="1"/>
  <c r="B85" i="1"/>
  <c r="D87" i="14"/>
  <c r="L87" i="1" s="1"/>
  <c r="B82" i="23" l="1"/>
  <c r="B81" i="20"/>
  <c r="B82" i="21" s="1"/>
  <c r="D82" i="21"/>
  <c r="E82" i="21" s="1"/>
  <c r="E82" i="23"/>
  <c r="F82" i="23" s="1"/>
  <c r="D81" i="20"/>
  <c r="E81" i="20" s="1"/>
  <c r="B86" i="1"/>
  <c r="D88" i="14"/>
  <c r="L88" i="1" s="1"/>
  <c r="B82" i="20" l="1"/>
  <c r="B83" i="21" s="1"/>
  <c r="D83" i="21"/>
  <c r="E83" i="21" s="1"/>
  <c r="B83" i="23"/>
  <c r="D82" i="20"/>
  <c r="E82" i="20" s="1"/>
  <c r="E83" i="23"/>
  <c r="F83" i="23" s="1"/>
  <c r="B87" i="1"/>
  <c r="D89" i="14"/>
  <c r="L89" i="1" s="1"/>
  <c r="D84" i="21" l="1"/>
  <c r="E84" i="21" s="1"/>
  <c r="B83" i="20"/>
  <c r="B84" i="21" s="1"/>
  <c r="B84" i="23"/>
  <c r="D83" i="20"/>
  <c r="E83" i="20" s="1"/>
  <c r="E84" i="23"/>
  <c r="F84" i="23" s="1"/>
  <c r="B88" i="1"/>
  <c r="D90" i="14"/>
  <c r="L90" i="1" s="1"/>
  <c r="B85" i="23" l="1"/>
  <c r="B84" i="20"/>
  <c r="B85" i="21" s="1"/>
  <c r="D84" i="20"/>
  <c r="E84" i="20" s="1"/>
  <c r="D85" i="21"/>
  <c r="E85" i="21" s="1"/>
  <c r="E85" i="23"/>
  <c r="F85" i="23" s="1"/>
  <c r="B89" i="1"/>
  <c r="D91" i="14"/>
  <c r="L91" i="1" s="1"/>
  <c r="B86" i="23" l="1"/>
  <c r="D86" i="21"/>
  <c r="E86" i="21" s="1"/>
  <c r="B85" i="20"/>
  <c r="B86" i="21" s="1"/>
  <c r="D85" i="20"/>
  <c r="E85" i="20" s="1"/>
  <c r="E86" i="23"/>
  <c r="F86" i="23" s="1"/>
  <c r="B90" i="1"/>
  <c r="D92" i="14"/>
  <c r="L92" i="1" s="1"/>
  <c r="D87" i="21" l="1"/>
  <c r="E87" i="21" s="1"/>
  <c r="B86" i="20"/>
  <c r="B87" i="21" s="1"/>
  <c r="B87" i="23"/>
  <c r="D86" i="20"/>
  <c r="E86" i="20" s="1"/>
  <c r="E87" i="23"/>
  <c r="F87" i="23" s="1"/>
  <c r="B91" i="1"/>
  <c r="B87" i="20" l="1"/>
  <c r="B88" i="21" s="1"/>
  <c r="B88" i="23"/>
  <c r="D88" i="21"/>
  <c r="E88" i="21" s="1"/>
  <c r="D87" i="20"/>
  <c r="E87" i="20" s="1"/>
  <c r="E88" i="23"/>
  <c r="F88" i="23" s="1"/>
  <c r="B92" i="1"/>
  <c r="Q92" i="1" l="1"/>
  <c r="B89" i="23"/>
  <c r="B88" i="20"/>
  <c r="B89" i="21" s="1"/>
  <c r="E89" i="23"/>
  <c r="F89" i="23" s="1"/>
  <c r="D88" i="20"/>
  <c r="E88" i="20" s="1"/>
  <c r="D89" i="21"/>
  <c r="E89" i="21" s="1"/>
  <c r="N75" i="1"/>
  <c r="N74" i="1"/>
  <c r="N82" i="1"/>
  <c r="N73" i="1"/>
  <c r="N76" i="1"/>
  <c r="N86" i="1"/>
  <c r="N83" i="1"/>
  <c r="N81" i="1"/>
  <c r="N84" i="1"/>
  <c r="N80" i="1"/>
  <c r="N72" i="1"/>
  <c r="N91" i="1"/>
  <c r="N78" i="1"/>
  <c r="N77" i="1"/>
  <c r="N85" i="1"/>
  <c r="N90" i="1"/>
  <c r="N79" i="1"/>
  <c r="N87" i="1"/>
  <c r="N88" i="1"/>
  <c r="N89" i="1"/>
  <c r="Q91" i="1" l="1"/>
  <c r="O89" i="1"/>
  <c r="S89" i="1"/>
  <c r="O90" i="1"/>
  <c r="S90" i="1"/>
  <c r="O91" i="1"/>
  <c r="S91" i="1"/>
  <c r="O81" i="1"/>
  <c r="S81" i="1"/>
  <c r="O73" i="1"/>
  <c r="S73" i="1"/>
  <c r="O88" i="1"/>
  <c r="S88" i="1"/>
  <c r="O85" i="1"/>
  <c r="S85" i="1"/>
  <c r="O72" i="1"/>
  <c r="S72" i="1"/>
  <c r="O83" i="1"/>
  <c r="S83" i="1"/>
  <c r="O82" i="1"/>
  <c r="S82" i="1"/>
  <c r="O87" i="1"/>
  <c r="S87" i="1"/>
  <c r="O77" i="1"/>
  <c r="S77" i="1"/>
  <c r="O80" i="1"/>
  <c r="S80" i="1"/>
  <c r="O86" i="1"/>
  <c r="S86" i="1"/>
  <c r="O74" i="1"/>
  <c r="S74" i="1"/>
  <c r="O79" i="1"/>
  <c r="S79" i="1"/>
  <c r="O78" i="1"/>
  <c r="S78" i="1"/>
  <c r="O84" i="1"/>
  <c r="S84" i="1"/>
  <c r="O76" i="1"/>
  <c r="S76" i="1"/>
  <c r="O75" i="1"/>
  <c r="S75" i="1"/>
  <c r="N71" i="1"/>
  <c r="Q67" i="1"/>
  <c r="R67" i="1" s="1"/>
  <c r="O71" i="1" l="1"/>
  <c r="P71" i="1" s="1"/>
  <c r="P72" i="1" s="1"/>
  <c r="P73" i="1" s="1"/>
  <c r="S71" i="1"/>
  <c r="Q69" i="1"/>
  <c r="R69" i="1" s="1"/>
  <c r="N92" i="1"/>
  <c r="Q14" i="1"/>
  <c r="R14" i="1" s="1"/>
  <c r="R12" i="1"/>
  <c r="Q15" i="1"/>
  <c r="R15" i="1" s="1"/>
  <c r="Q16" i="1"/>
  <c r="R16" i="1" s="1"/>
  <c r="Q13" i="1"/>
  <c r="R13" i="1" s="1"/>
  <c r="Q17" i="1"/>
  <c r="R17" i="1" s="1"/>
  <c r="Q18" i="1"/>
  <c r="R18" i="1" s="1"/>
  <c r="Q20" i="1"/>
  <c r="R20" i="1" s="1"/>
  <c r="Q19" i="1"/>
  <c r="R19" i="1" s="1"/>
  <c r="Q22" i="1"/>
  <c r="R22" i="1" s="1"/>
  <c r="Q21" i="1"/>
  <c r="R21" i="1" s="1"/>
  <c r="Q23" i="1"/>
  <c r="R23" i="1" s="1"/>
  <c r="Q24" i="1"/>
  <c r="R24" i="1" s="1"/>
  <c r="Q25" i="1"/>
  <c r="R25" i="1" s="1"/>
  <c r="Q26" i="1"/>
  <c r="R26" i="1" s="1"/>
  <c r="Q28" i="1"/>
  <c r="R28" i="1" s="1"/>
  <c r="Q27" i="1"/>
  <c r="R27" i="1" s="1"/>
  <c r="Q29" i="1"/>
  <c r="R29" i="1" s="1"/>
  <c r="Q30" i="1"/>
  <c r="R30" i="1" s="1"/>
  <c r="Q31" i="1"/>
  <c r="R31" i="1" s="1"/>
  <c r="Q32" i="1"/>
  <c r="R32" i="1" s="1"/>
  <c r="Q33" i="1"/>
  <c r="R33" i="1" s="1"/>
  <c r="Q35" i="1"/>
  <c r="R35" i="1" s="1"/>
  <c r="Q34" i="1"/>
  <c r="R34" i="1" s="1"/>
  <c r="Q36" i="1"/>
  <c r="R36" i="1" s="1"/>
  <c r="Q37" i="1"/>
  <c r="R37" i="1" s="1"/>
  <c r="Q38" i="1"/>
  <c r="R38" i="1" s="1"/>
  <c r="Q39" i="1"/>
  <c r="R39" i="1" s="1"/>
  <c r="Q41" i="1"/>
  <c r="R41" i="1" s="1"/>
  <c r="Q40" i="1"/>
  <c r="R40" i="1" s="1"/>
  <c r="Q42" i="1"/>
  <c r="R42" i="1" s="1"/>
  <c r="Q43" i="1"/>
  <c r="R43" i="1" s="1"/>
  <c r="Q44" i="1"/>
  <c r="R44" i="1" s="1"/>
  <c r="Q45" i="1"/>
  <c r="R45" i="1" s="1"/>
  <c r="Q46" i="1"/>
  <c r="R46" i="1" s="1"/>
  <c r="Q47" i="1"/>
  <c r="R47" i="1" s="1"/>
  <c r="Q48" i="1"/>
  <c r="R48" i="1" s="1"/>
  <c r="Q49" i="1"/>
  <c r="R49" i="1" s="1"/>
  <c r="Q50" i="1"/>
  <c r="R50" i="1" s="1"/>
  <c r="Q51" i="1"/>
  <c r="R51" i="1" s="1"/>
  <c r="Q52" i="1"/>
  <c r="R52" i="1" s="1"/>
  <c r="Q53" i="1"/>
  <c r="R53" i="1" s="1"/>
  <c r="Q55" i="1"/>
  <c r="R55" i="1" s="1"/>
  <c r="Q54" i="1"/>
  <c r="R54" i="1" s="1"/>
  <c r="Q56" i="1"/>
  <c r="R56" i="1" s="1"/>
  <c r="Q58" i="1"/>
  <c r="R58" i="1" s="1"/>
  <c r="Q57" i="1"/>
  <c r="R57" i="1" s="1"/>
  <c r="Q59" i="1"/>
  <c r="R59" i="1" s="1"/>
  <c r="Q62" i="1"/>
  <c r="R62" i="1" s="1"/>
  <c r="T13" i="1" s="1"/>
  <c r="Q60" i="1"/>
  <c r="R60" i="1" s="1"/>
  <c r="Q61" i="1"/>
  <c r="R61" i="1" s="1"/>
  <c r="Q63" i="1"/>
  <c r="R63" i="1" s="1"/>
  <c r="Q64" i="1"/>
  <c r="R64" i="1" s="1"/>
  <c r="Q66" i="1"/>
  <c r="R66" i="1" s="1"/>
  <c r="Q65" i="1"/>
  <c r="R65" i="1" s="1"/>
  <c r="Q74" i="1"/>
  <c r="Q73" i="1"/>
  <c r="Q81" i="1"/>
  <c r="Q72" i="1"/>
  <c r="Q75" i="1"/>
  <c r="Q85" i="1"/>
  <c r="Q82" i="1"/>
  <c r="Q80" i="1"/>
  <c r="Q83" i="1"/>
  <c r="Q79" i="1"/>
  <c r="Q71" i="1"/>
  <c r="Q90" i="1"/>
  <c r="Q77" i="1"/>
  <c r="Q76" i="1"/>
  <c r="Q84" i="1"/>
  <c r="Q89" i="1"/>
  <c r="Q78" i="1"/>
  <c r="Q86" i="1"/>
  <c r="Q87" i="1"/>
  <c r="Q88" i="1"/>
  <c r="Q68" i="1"/>
  <c r="R68" i="1" s="1"/>
  <c r="Q70" i="1"/>
  <c r="R70" i="1" s="1"/>
  <c r="T14" i="1" l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R71" i="1"/>
  <c r="R72" i="1"/>
  <c r="O92" i="1"/>
  <c r="S92" i="1"/>
  <c r="R73" i="1"/>
  <c r="P74" i="1"/>
  <c r="R74" i="1" s="1"/>
  <c r="P75" i="1" l="1"/>
  <c r="R75" i="1" s="1"/>
  <c r="P76" i="1" l="1"/>
  <c r="R76" i="1" s="1"/>
  <c r="P77" i="1" l="1"/>
  <c r="R77" i="1" s="1"/>
  <c r="P78" i="1" l="1"/>
  <c r="R78" i="1" s="1"/>
  <c r="P79" i="1" l="1"/>
  <c r="R79" i="1" s="1"/>
  <c r="P80" i="1" l="1"/>
  <c r="R80" i="1" s="1"/>
  <c r="P81" i="1" l="1"/>
  <c r="R81" i="1" s="1"/>
  <c r="P82" i="1" l="1"/>
  <c r="R82" i="1" s="1"/>
  <c r="P83" i="1" l="1"/>
  <c r="R83" i="1" s="1"/>
  <c r="P84" i="1" l="1"/>
  <c r="R84" i="1" s="1"/>
  <c r="P85" i="1" l="1"/>
  <c r="R85" i="1" s="1"/>
  <c r="P86" i="1" l="1"/>
  <c r="R86" i="1" s="1"/>
  <c r="P87" i="1" l="1"/>
  <c r="R87" i="1" s="1"/>
  <c r="P88" i="1" l="1"/>
  <c r="R88" i="1" s="1"/>
  <c r="P89" i="1" l="1"/>
  <c r="R89" i="1" s="1"/>
  <c r="P90" i="1" l="1"/>
  <c r="R90" i="1" s="1"/>
  <c r="P91" i="1" l="1"/>
  <c r="R91" i="1" s="1"/>
  <c r="P92" i="1" l="1"/>
  <c r="R92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</calcChain>
</file>

<file path=xl/comments1.xml><?xml version="1.0" encoding="utf-8"?>
<comments xmlns="http://schemas.openxmlformats.org/spreadsheetml/2006/main">
  <authors>
    <author>imagedummy</author>
    <author>supersetup</author>
  </authors>
  <commentList>
    <comment ref="E8" authorId="0" shapeId="0">
      <text>
        <r>
          <rPr>
            <b/>
            <sz val="8"/>
            <color indexed="81"/>
            <rFont val="Tahoma"/>
            <family val="2"/>
          </rPr>
          <t>SEE NOTE 1</t>
        </r>
      </text>
    </comment>
    <comment ref="E9" authorId="0" shapeId="0">
      <text>
        <r>
          <rPr>
            <b/>
            <sz val="8"/>
            <color indexed="81"/>
            <rFont val="Tahoma"/>
            <family val="2"/>
          </rPr>
          <t>SEE NOTE 1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>SEE NOTE 1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See Note 1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SEE NOTE 1</t>
        </r>
      </text>
    </comment>
    <comment ref="B28" authorId="0" shapeId="0">
      <text>
        <r>
          <rPr>
            <b/>
            <sz val="8"/>
            <color indexed="81"/>
            <rFont val="Tahoma"/>
            <family val="2"/>
          </rPr>
          <t>See Note 2</t>
        </r>
      </text>
    </comment>
    <comment ref="C31" authorId="1" shapeId="0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Does Not Include Taxes</t>
        </r>
      </text>
    </comment>
    <comment ref="F37" authorId="1" shapeId="0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Based on Normals</t>
        </r>
      </text>
    </comment>
    <comment ref="B52" authorId="1" shapeId="0">
      <text>
        <r>
          <rPr>
            <b/>
            <sz val="9"/>
            <color indexed="81"/>
            <rFont val="Tahoma"/>
            <charset val="1"/>
          </rPr>
          <t>supersetup:</t>
        </r>
        <r>
          <rPr>
            <sz val="9"/>
            <color indexed="81"/>
            <rFont val="Tahoma"/>
            <charset val="1"/>
          </rPr>
          <t xml:space="preserve">
As per Newfoundland and Labrador Water Power Rental Regulations under the Water Resources Act - All Items Canadian CPI
https://assembly.nl.ca/Legislation/sr/Regulations/rc030064.htm</t>
        </r>
      </text>
    </comment>
  </commentList>
</comments>
</file>

<file path=xl/comments2.xml><?xml version="1.0" encoding="utf-8"?>
<comments xmlns="http://schemas.openxmlformats.org/spreadsheetml/2006/main">
  <authors>
    <author>supersetup</author>
  </authors>
  <commentList>
    <comment ref="L12" authorId="0" shapeId="0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Excluded Operating costs for 2022 since it is prior to 
year of major addition.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The is no sunk costs as no capital additions have occurred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set to zero</t>
        </r>
      </text>
    </comment>
    <comment ref="T13" authorId="0" shapeId="0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62" authorId="0" shapeId="0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PV used for levelized Cost estimate because no costs include in 2022.</t>
        </r>
      </text>
    </comment>
  </commentList>
</comments>
</file>

<file path=xl/comments3.xml><?xml version="1.0" encoding="utf-8"?>
<comments xmlns="http://schemas.openxmlformats.org/spreadsheetml/2006/main">
  <authors>
    <author>supersetup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Set to zero as analysis begins 2023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Adjusted to PW year of 2023 &amp; Used NPV for year 51 since no cost included for 2022</t>
        </r>
      </text>
    </comment>
    <comment ref="E58" authorId="0" shapeId="0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PV used for levelized Cost estimate because no costs include in 2022.</t>
        </r>
      </text>
    </comment>
  </commentList>
</comments>
</file>

<file path=xl/comments4.xml><?xml version="1.0" encoding="utf-8"?>
<comments xmlns="http://schemas.openxmlformats.org/spreadsheetml/2006/main">
  <authors>
    <author>supersetup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Set to zero as analysis begins 2023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Adjusted to PW year of 2023 &amp; Used NPV for year 51 since no cost included for 2022</t>
        </r>
      </text>
    </comment>
  </commentList>
</comments>
</file>

<file path=xl/comments5.xml><?xml version="1.0" encoding="utf-8"?>
<comments xmlns="http://schemas.openxmlformats.org/spreadsheetml/2006/main">
  <authors>
    <author>supersetup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See 2018 marginal cost update Figure 7 for FOR for GT, and 2020 update for reserve margin adjustment. Reference capital budget working area - 2020 Marginal Cost update - "2020 Marginal Cost Update Capacity Cost.pdf" 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Set to zero as analysis begins 2023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supersetup:</t>
        </r>
        <r>
          <rPr>
            <sz val="9"/>
            <color indexed="81"/>
            <rFont val="Tahoma"/>
            <family val="2"/>
          </rPr>
          <t xml:space="preserve">
Adjusted to PW year of 2023 &amp; Used NPV for year 51 since no cost included for 2022</t>
        </r>
      </text>
    </comment>
  </commentList>
</comments>
</file>

<file path=xl/sharedStrings.xml><?xml version="1.0" encoding="utf-8"?>
<sst xmlns="http://schemas.openxmlformats.org/spreadsheetml/2006/main" count="199" uniqueCount="142">
  <si>
    <t>Distribution</t>
  </si>
  <si>
    <t>Operating</t>
  </si>
  <si>
    <t>Costs</t>
  </si>
  <si>
    <t>Telecommunication</t>
  </si>
  <si>
    <t>CONVERSION FROM CAPITAL EXPENDITURES TO REVENUE REQUIREMENT</t>
  </si>
  <si>
    <t>DO NOT MODIFY ENTRIES IN THIS SHEET</t>
  </si>
  <si>
    <t>Total</t>
  </si>
  <si>
    <t>GENERATION EXPENDITURES</t>
  </si>
  <si>
    <t>Generation</t>
  </si>
  <si>
    <t>Thermal</t>
  </si>
  <si>
    <t>4% CCA</t>
  </si>
  <si>
    <t>20% CCA</t>
  </si>
  <si>
    <t>Hydro</t>
  </si>
  <si>
    <t>(% over previous year)</t>
  </si>
  <si>
    <t>See following worksheet</t>
  </si>
  <si>
    <t>Escalated Amount</t>
  </si>
  <si>
    <t>Buildings</t>
  </si>
  <si>
    <t>NOTES</t>
  </si>
  <si>
    <t>50% CCA</t>
  </si>
  <si>
    <t>8% CCA</t>
  </si>
  <si>
    <t>64.4yrs</t>
  </si>
  <si>
    <t>45.1 yrs</t>
  </si>
  <si>
    <t>17.6 yrs</t>
  </si>
  <si>
    <t>52.1 yrs</t>
  </si>
  <si>
    <t>53.6 yrs</t>
  </si>
  <si>
    <t>Present Worth of Sunk Costs</t>
  </si>
  <si>
    <t>Net benefit</t>
  </si>
  <si>
    <t>Operating Benefits</t>
  </si>
  <si>
    <t>Operating Costs</t>
  </si>
  <si>
    <t>Capital Revenue Requirement</t>
  </si>
  <si>
    <t>Total Present Worth</t>
  </si>
  <si>
    <t>Index</t>
  </si>
  <si>
    <t>GDP Deflator (All canada)</t>
  </si>
  <si>
    <t>CT Thermal</t>
  </si>
  <si>
    <t>15% CCA</t>
  </si>
  <si>
    <t>62 yrs</t>
  </si>
  <si>
    <t>Summary</t>
  </si>
  <si>
    <t>Existing Plant Output</t>
  </si>
  <si>
    <t>GWhrs</t>
  </si>
  <si>
    <t>Generation Increase</t>
  </si>
  <si>
    <t>New Plant Output</t>
  </si>
  <si>
    <t>NP Output</t>
  </si>
  <si>
    <t>Plant Operating</t>
  </si>
  <si>
    <t>Hydro Ops</t>
  </si>
  <si>
    <t>Plant Portion of</t>
  </si>
  <si>
    <t>Annual Operating Costs</t>
  </si>
  <si>
    <t>Operating Savings</t>
  </si>
  <si>
    <t>Revised Annual Costs</t>
  </si>
  <si>
    <t>5 year Average</t>
  </si>
  <si>
    <t>2) Annual Cost Calculated Specific Plant Charges + % Of Hydro Operations based on annual Output</t>
  </si>
  <si>
    <t>3) Ensure Gen Tax is included</t>
  </si>
  <si>
    <t>Existing Plant Capacity</t>
  </si>
  <si>
    <t xml:space="preserve"> (Available for Winter Peak)</t>
  </si>
  <si>
    <t>MW</t>
  </si>
  <si>
    <t>Levelized</t>
  </si>
  <si>
    <t>(¢/kWhr)</t>
  </si>
  <si>
    <t>Year</t>
  </si>
  <si>
    <t>$/MWh</t>
  </si>
  <si>
    <t>NPV</t>
  </si>
  <si>
    <t>4) Available for Winter Peak as reported to Hydro (based on capacity during capacity test)</t>
  </si>
  <si>
    <t>Marginal Capacity Cost</t>
  </si>
  <si>
    <t>Marginal Energy Costs</t>
  </si>
  <si>
    <t>at Hydro's Delivery Point to NP</t>
  </si>
  <si>
    <t>Energy Supply Costs</t>
  </si>
  <si>
    <t>Winter</t>
  </si>
  <si>
    <t>Non-Winter</t>
  </si>
  <si>
    <t>All hours</t>
  </si>
  <si>
    <t>Cumulative present Worth</t>
  </si>
  <si>
    <t>Plant Production Splits</t>
  </si>
  <si>
    <t>$</t>
  </si>
  <si>
    <t xml:space="preserve">$/kW·yr </t>
  </si>
  <si>
    <t xml:space="preserve">                    Capacity Costs                         </t>
  </si>
  <si>
    <t>Effective Capacity</t>
  </si>
  <si>
    <t>Value of Avoided Generation Capacity</t>
  </si>
  <si>
    <t>Cumulative Present Worth</t>
  </si>
  <si>
    <t xml:space="preserve">Normal Production </t>
  </si>
  <si>
    <t>Value of the Opportunity Cost of Energy</t>
  </si>
  <si>
    <t>Marginal Cost Projection 2022 - 2040</t>
  </si>
  <si>
    <t>Notes</t>
  </si>
  <si>
    <t>2020 - 2029 Based on Marginal Cost Projection from Hydro's Marginal Cost Update, April 2020</t>
  </si>
  <si>
    <t>After 2029 Based on Cost Escalation Factor from Escalation Sheet</t>
  </si>
  <si>
    <t>Escalation to 2022</t>
  </si>
  <si>
    <t>Plant Effective Capacity reflecting 95% FOR and a 16.0% Reserve Margin</t>
  </si>
  <si>
    <t>All Operating costs should reflect cost escalations to 2022</t>
  </si>
  <si>
    <t>Sandy Brook</t>
  </si>
  <si>
    <t>Escalation 2022</t>
  </si>
  <si>
    <t>Rounded Figure for 2022</t>
  </si>
  <si>
    <t>Escalation 2021</t>
  </si>
  <si>
    <t>Total Water Rental Rate ($2022)</t>
  </si>
  <si>
    <t>See Operating Cost Table</t>
  </si>
  <si>
    <t>Levelized Present Worth Analysis of the Cost of Future Plant Production</t>
  </si>
  <si>
    <t>Plant Production Information</t>
  </si>
  <si>
    <t>Operating Cost Information</t>
  </si>
  <si>
    <t>2022 $</t>
  </si>
  <si>
    <t>Source: Hourly Hydro Prod Input for NPV - for appropriate hydro Plant</t>
  </si>
  <si>
    <t>Weighted Export Energy Supply Cost</t>
  </si>
  <si>
    <t xml:space="preserve">Plant Production </t>
  </si>
  <si>
    <t>Source:  2020 Marginal Cost Update Master</t>
  </si>
  <si>
    <t>On-Peak</t>
  </si>
  <si>
    <t>Off-Peak</t>
  </si>
  <si>
    <t>Capital Expenditure:</t>
  </si>
  <si>
    <t>YEAR:</t>
  </si>
  <si>
    <t>Water Rental Tax:</t>
  </si>
  <si>
    <t>Total Annual Operating Cost:</t>
  </si>
  <si>
    <t>Weighted Generation Capacity Total        (Run of River)</t>
  </si>
  <si>
    <t>Present Worth Benefit</t>
  </si>
  <si>
    <t>Cumulative Present Value Benefit</t>
  </si>
  <si>
    <t>Total Present Worth Benefit</t>
  </si>
  <si>
    <t>Revenue Rqmt (¢/kWhr)</t>
  </si>
  <si>
    <t>Levelized Rev Rqmt (¢/kWhr) 50 Years</t>
  </si>
  <si>
    <t>Value of Avoided Capacity (Run of River Assumption)</t>
  </si>
  <si>
    <t>Value of Avoided Capacity (Fully Dispatchable Assumption)</t>
  </si>
  <si>
    <t>Weighted Average Incremental Cost of Capital:</t>
  </si>
  <si>
    <t>Escalation Rate:</t>
  </si>
  <si>
    <t>PW Year:</t>
  </si>
  <si>
    <t>Note: Assumes normal production</t>
  </si>
  <si>
    <t>They will be reflected as escalated dollars in the output sheet.</t>
  </si>
  <si>
    <r>
      <t xml:space="preserve">Input Capital and Operating costs in </t>
    </r>
    <r>
      <rPr>
        <sz val="11"/>
        <color rgb="FFFF0000"/>
        <rFont val="Times New Roman"/>
        <family val="1"/>
      </rPr>
      <t>2022</t>
    </r>
    <r>
      <rPr>
        <sz val="11"/>
        <rFont val="Times New Roman"/>
        <family val="1"/>
      </rPr>
      <t xml:space="preserve"> Dollars here.</t>
    </r>
  </si>
  <si>
    <t>Capital Expenditures by Year</t>
  </si>
  <si>
    <t>Value of Export Sales (¢/kWhr)</t>
  </si>
  <si>
    <t>Capital Expenditures linked to OUTPUT Sheet</t>
  </si>
  <si>
    <t>Annual Revenue Requirement for $100 Generation Asset</t>
  </si>
  <si>
    <t>Notes:</t>
  </si>
  <si>
    <t>2022 - 2025</t>
  </si>
  <si>
    <t>2026 - 2040</t>
  </si>
  <si>
    <t>2041 and Beyond</t>
  </si>
  <si>
    <t>Escalation from Conference Board of Canada's medium term forecast of the Implicit Price Deflator: G.D.P at Market Price for Canada.  Dated February, 24 2021</t>
  </si>
  <si>
    <t>Escalation from Conference Board of Canada's long term forecast of the Implicit Price Deflator: G.D.P at Market Price for Canada. Dated December 5, 2019.</t>
  </si>
  <si>
    <t>Revenue Requirement values linked back to Levelized Revenue Req Sheet</t>
  </si>
  <si>
    <t>Estimated Normal Production</t>
  </si>
  <si>
    <t xml:space="preserve">2020 Estimated Water Rental Rate </t>
  </si>
  <si>
    <t>Beyond 2022 assumes GDP Deflator forecast (Canada) is a reasonable approximation for forecast CPI</t>
  </si>
  <si>
    <t>Escalation for converting historic operating costs to 2022 equivalent</t>
  </si>
  <si>
    <t>Inflation adjustment taken from historic medium term all Canada GDP Deflator Forecast - February 24, 2021</t>
  </si>
  <si>
    <t>Water Rental Tax</t>
  </si>
  <si>
    <t xml:space="preserve">       based on rate of 2.5 $/MWh established in 2016</t>
  </si>
  <si>
    <t>Escalation to 2022 based on Conference board of Canada's forecast for All Items Consumer price index.</t>
  </si>
  <si>
    <t>Island Interconnected System</t>
  </si>
  <si>
    <t>Escalation based on average % escalation from 2041 - 2044.</t>
  </si>
  <si>
    <t>Levelized Value of Export Energy (¢/kWhr)</t>
  </si>
  <si>
    <t>Levelized Value of capacity</t>
  </si>
  <si>
    <t>1) Normalized Energy Production based on the results of the 2015 Water Management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</si>
</sst>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General_)"/>
    <numFmt numFmtId="166" formatCode="0.0000"/>
    <numFmt numFmtId="167" formatCode="0.0%"/>
    <numFmt numFmtId="168" formatCode="#,##0.000"/>
    <numFmt numFmtId="169" formatCode="_(* #,##0_);_(* \(#,##0\);_(* &quot;-&quot;??_);_(@_)"/>
    <numFmt numFmtId="170" formatCode="_(* #,##0.0000_);_(* \(#,##0.0000\);_(* &quot;-&quot;??_);_(@_)"/>
    <numFmt numFmtId="171" formatCode="_(* #,##0.000_);_(* \(#,##0.000\);_(* &quot;-&quot;??_);_(@_)"/>
    <numFmt numFmtId="172" formatCode="0.000"/>
    <numFmt numFmtId="173" formatCode="_(* #,##0.0_);_(* \(#,##0.0\);_(* &quot;-&quot;??_);_(@_)"/>
    <numFmt numFmtId="174" formatCode="_-&quot;$&quot;* #,##0.000_-;\-&quot;$&quot;* #,##0.000_-;_-&quot;$&quot;* &quot;-&quot;??_-;_-@_-"/>
    <numFmt numFmtId="175" formatCode="0.00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56"/>
      <name val="Times New Roman"/>
      <family val="1"/>
    </font>
    <font>
      <b/>
      <u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2"/>
      <name val="Times New Roman"/>
      <family val="1"/>
    </font>
    <font>
      <sz val="11"/>
      <color rgb="FFFF0000"/>
      <name val="Times New Roman"/>
      <family val="1"/>
    </font>
    <font>
      <b/>
      <u/>
      <sz val="11"/>
      <color indexed="10"/>
      <name val="Times New Roman"/>
      <family val="1"/>
    </font>
    <font>
      <sz val="11"/>
      <color indexed="16"/>
      <name val="Times New Roman"/>
      <family val="1"/>
    </font>
    <font>
      <sz val="11"/>
      <color indexed="56"/>
      <name val="Times New Roman"/>
      <family val="1"/>
    </font>
    <font>
      <sz val="11"/>
      <color indexed="21"/>
      <name val="Times New Roman"/>
      <family val="1"/>
    </font>
    <font>
      <sz val="11"/>
      <color indexed="20"/>
      <name val="Times New Roman"/>
      <family val="1"/>
    </font>
    <font>
      <sz val="11"/>
      <color indexed="10"/>
      <name val="Times New Roman"/>
      <family val="1"/>
    </font>
    <font>
      <b/>
      <sz val="11"/>
      <color rgb="FF00B050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48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165" fontId="3" fillId="0" borderId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95">
    <xf numFmtId="0" fontId="0" fillId="0" borderId="0" xfId="0"/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3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0" fillId="0" borderId="0" xfId="0" applyFont="1"/>
    <xf numFmtId="165" fontId="10" fillId="0" borderId="0" xfId="2" applyFont="1" applyFill="1" applyAlignment="1">
      <alignment horizontal="centerContinuous"/>
    </xf>
    <xf numFmtId="3" fontId="16" fillId="0" borderId="0" xfId="1" applyNumberFormat="1" applyFont="1"/>
    <xf numFmtId="165" fontId="17" fillId="0" borderId="0" xfId="2" applyFont="1" applyFill="1" applyAlignment="1">
      <alignment horizontal="centerContinuous"/>
    </xf>
    <xf numFmtId="3" fontId="17" fillId="0" borderId="0" xfId="2" applyNumberFormat="1" applyFont="1" applyFill="1" applyAlignment="1">
      <alignment horizontal="center"/>
    </xf>
    <xf numFmtId="0" fontId="17" fillId="0" borderId="0" xfId="0" applyFont="1" applyAlignment="1">
      <alignment horizontal="center"/>
    </xf>
    <xf numFmtId="3" fontId="10" fillId="0" borderId="0" xfId="2" applyNumberFormat="1" applyFont="1" applyFill="1" applyAlignment="1">
      <alignment horizontal="center"/>
    </xf>
    <xf numFmtId="3" fontId="18" fillId="0" borderId="0" xfId="2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2" applyFont="1"/>
    <xf numFmtId="3" fontId="18" fillId="0" borderId="0" xfId="2" applyNumberFormat="1" applyFont="1" applyAlignment="1">
      <alignment horizontal="center"/>
    </xf>
    <xf numFmtId="165" fontId="10" fillId="0" borderId="0" xfId="2" quotePrefix="1" applyFont="1" applyAlignment="1" applyProtection="1">
      <alignment horizontal="right"/>
    </xf>
    <xf numFmtId="3" fontId="19" fillId="0" borderId="0" xfId="0" applyNumberFormat="1" applyFont="1"/>
    <xf numFmtId="3" fontId="10" fillId="0" borderId="0" xfId="0" applyNumberFormat="1" applyFont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10" fillId="0" borderId="0" xfId="0" applyNumberFormat="1" applyFont="1"/>
    <xf numFmtId="9" fontId="10" fillId="6" borderId="0" xfId="0" applyNumberFormat="1" applyFont="1" applyFill="1" applyAlignment="1">
      <alignment horizontal="center"/>
    </xf>
    <xf numFmtId="9" fontId="10" fillId="0" borderId="0" xfId="0" applyNumberFormat="1" applyFont="1" applyAlignment="1">
      <alignment horizontal="center"/>
    </xf>
    <xf numFmtId="43" fontId="7" fillId="0" borderId="0" xfId="4" applyFont="1" applyAlignment="1">
      <alignment horizontal="center"/>
    </xf>
    <xf numFmtId="173" fontId="7" fillId="0" borderId="0" xfId="0" applyNumberFormat="1" applyFont="1" applyAlignment="1">
      <alignment horizontal="center"/>
    </xf>
    <xf numFmtId="173" fontId="10" fillId="0" borderId="0" xfId="0" applyNumberFormat="1" applyFont="1" applyAlignment="1">
      <alignment horizontal="center"/>
    </xf>
    <xf numFmtId="0" fontId="17" fillId="0" borderId="0" xfId="0" applyFont="1"/>
    <xf numFmtId="44" fontId="10" fillId="0" borderId="0" xfId="1" applyFont="1"/>
    <xf numFmtId="171" fontId="10" fillId="0" borderId="0" xfId="4" applyNumberFormat="1" applyFont="1"/>
    <xf numFmtId="43" fontId="10" fillId="0" borderId="0" xfId="4" applyFont="1"/>
    <xf numFmtId="0" fontId="8" fillId="0" borderId="0" xfId="5" applyFont="1" applyBorder="1" applyAlignment="1">
      <alignment horizontal="center"/>
    </xf>
    <xf numFmtId="0" fontId="8" fillId="0" borderId="7" xfId="5" applyFont="1" applyBorder="1"/>
    <xf numFmtId="0" fontId="8" fillId="0" borderId="7" xfId="5" applyFont="1" applyBorder="1" applyAlignment="1">
      <alignment horizontal="center"/>
    </xf>
    <xf numFmtId="0" fontId="8" fillId="0" borderId="7" xfId="5" applyFont="1" applyFill="1" applyBorder="1" applyAlignment="1">
      <alignment horizontal="center"/>
    </xf>
    <xf numFmtId="0" fontId="8" fillId="0" borderId="8" xfId="5" applyFont="1" applyBorder="1"/>
    <xf numFmtId="0" fontId="8" fillId="0" borderId="8" xfId="5" applyFont="1" applyBorder="1" applyAlignment="1">
      <alignment horizontal="center"/>
    </xf>
    <xf numFmtId="0" fontId="8" fillId="0" borderId="1" xfId="5" applyFont="1" applyBorder="1"/>
    <xf numFmtId="164" fontId="7" fillId="0" borderId="1" xfId="6" applyFont="1" applyBorder="1" applyAlignment="1">
      <alignment horizontal="center"/>
    </xf>
    <xf numFmtId="164" fontId="7" fillId="0" borderId="3" xfId="6" applyFont="1" applyFill="1" applyBorder="1" applyAlignment="1">
      <alignment horizontal="center"/>
    </xf>
    <xf numFmtId="164" fontId="7" fillId="0" borderId="1" xfId="6" applyFont="1" applyFill="1" applyBorder="1" applyAlignment="1">
      <alignment horizontal="center"/>
    </xf>
    <xf numFmtId="164" fontId="7" fillId="0" borderId="1" xfId="5" applyNumberFormat="1" applyFont="1" applyBorder="1"/>
    <xf numFmtId="171" fontId="7" fillId="0" borderId="1" xfId="4" applyNumberFormat="1" applyFont="1" applyFill="1" applyBorder="1" applyAlignment="1">
      <alignment horizontal="center"/>
    </xf>
    <xf numFmtId="164" fontId="7" fillId="0" borderId="7" xfId="6" applyFont="1" applyBorder="1" applyAlignment="1">
      <alignment horizontal="center"/>
    </xf>
    <xf numFmtId="164" fontId="7" fillId="0" borderId="7" xfId="6" applyFont="1" applyFill="1" applyBorder="1" applyAlignment="1">
      <alignment horizontal="center"/>
    </xf>
    <xf numFmtId="164" fontId="7" fillId="0" borderId="7" xfId="5" applyNumberFormat="1" applyFont="1" applyBorder="1"/>
    <xf numFmtId="0" fontId="8" fillId="0" borderId="19" xfId="5" applyFont="1" applyBorder="1" applyAlignment="1">
      <alignment horizontal="center"/>
    </xf>
    <xf numFmtId="164" fontId="7" fillId="0" borderId="15" xfId="6" applyFont="1" applyBorder="1" applyAlignment="1">
      <alignment horizontal="center"/>
    </xf>
    <xf numFmtId="164" fontId="7" fillId="0" borderId="12" xfId="6" applyFont="1" applyBorder="1" applyAlignment="1">
      <alignment horizontal="center"/>
    </xf>
    <xf numFmtId="164" fontId="7" fillId="0" borderId="13" xfId="6" applyFont="1" applyBorder="1" applyAlignment="1">
      <alignment horizontal="center"/>
    </xf>
    <xf numFmtId="164" fontId="7" fillId="0" borderId="14" xfId="5" applyNumberFormat="1" applyFont="1" applyBorder="1"/>
    <xf numFmtId="164" fontId="7" fillId="0" borderId="12" xfId="5" applyNumberFormat="1" applyFont="1" applyBorder="1"/>
    <xf numFmtId="0" fontId="7" fillId="0" borderId="0" xfId="5" applyFont="1"/>
    <xf numFmtId="164" fontId="8" fillId="0" borderId="0" xfId="5" applyNumberFormat="1" applyFont="1" applyBorder="1"/>
    <xf numFmtId="174" fontId="7" fillId="0" borderId="0" xfId="5" applyNumberFormat="1" applyFont="1" applyBorder="1"/>
    <xf numFmtId="0" fontId="9" fillId="0" borderId="3" xfId="0" applyFont="1" applyBorder="1"/>
    <xf numFmtId="0" fontId="10" fillId="0" borderId="4" xfId="0" applyFont="1" applyBorder="1"/>
    <xf numFmtId="0" fontId="10" fillId="6" borderId="3" xfId="0" applyFont="1" applyFill="1" applyBorder="1"/>
    <xf numFmtId="0" fontId="10" fillId="0" borderId="5" xfId="0" applyFont="1" applyBorder="1" applyAlignment="1">
      <alignment horizontal="center"/>
    </xf>
    <xf numFmtId="0" fontId="10" fillId="0" borderId="3" xfId="0" applyFont="1" applyBorder="1"/>
    <xf numFmtId="44" fontId="10" fillId="0" borderId="0" xfId="0" applyNumberFormat="1" applyFont="1"/>
    <xf numFmtId="2" fontId="10" fillId="0" borderId="3" xfId="0" applyNumberFormat="1" applyFont="1" applyBorder="1"/>
    <xf numFmtId="0" fontId="10" fillId="0" borderId="5" xfId="0" applyFont="1" applyBorder="1"/>
    <xf numFmtId="0" fontId="9" fillId="0" borderId="9" xfId="0" applyFont="1" applyBorder="1"/>
    <xf numFmtId="0" fontId="10" fillId="0" borderId="10" xfId="0" applyFont="1" applyBorder="1"/>
    <xf numFmtId="49" fontId="10" fillId="0" borderId="0" xfId="0" applyNumberFormat="1" applyFont="1" applyAlignment="1">
      <alignment horizontal="center"/>
    </xf>
    <xf numFmtId="4" fontId="10" fillId="0" borderId="0" xfId="0" applyNumberFormat="1" applyFont="1"/>
    <xf numFmtId="0" fontId="10" fillId="0" borderId="16" xfId="0" applyFont="1" applyBorder="1"/>
    <xf numFmtId="0" fontId="9" fillId="0" borderId="17" xfId="0" applyFont="1" applyBorder="1" applyAlignment="1">
      <alignment horizontal="center"/>
    </xf>
    <xf numFmtId="44" fontId="10" fillId="0" borderId="17" xfId="0" applyNumberFormat="1" applyFont="1" applyBorder="1"/>
    <xf numFmtId="164" fontId="10" fillId="0" borderId="3" xfId="6" applyFont="1" applyFill="1" applyBorder="1" applyAlignment="1">
      <alignment horizontal="center"/>
    </xf>
    <xf numFmtId="164" fontId="10" fillId="0" borderId="6" xfId="6" applyFont="1" applyFill="1" applyBorder="1" applyAlignment="1">
      <alignment horizontal="center"/>
    </xf>
    <xf numFmtId="44" fontId="10" fillId="0" borderId="18" xfId="0" applyNumberFormat="1" applyFont="1" applyBorder="1"/>
    <xf numFmtId="0" fontId="10" fillId="0" borderId="0" xfId="0" applyFont="1" applyBorder="1"/>
    <xf numFmtId="164" fontId="10" fillId="0" borderId="18" xfId="0" applyNumberFormat="1" applyFont="1" applyBorder="1"/>
    <xf numFmtId="44" fontId="10" fillId="0" borderId="18" xfId="1" applyFont="1" applyFill="1" applyBorder="1"/>
    <xf numFmtId="10" fontId="10" fillId="6" borderId="0" xfId="0" applyNumberFormat="1" applyFont="1" applyFill="1"/>
    <xf numFmtId="43" fontId="10" fillId="0" borderId="0" xfId="4" applyNumberFormat="1" applyFont="1"/>
    <xf numFmtId="166" fontId="10" fillId="0" borderId="0" xfId="0" applyNumberFormat="1" applyFont="1"/>
    <xf numFmtId="0" fontId="21" fillId="0" borderId="0" xfId="0" applyFont="1"/>
    <xf numFmtId="165" fontId="17" fillId="0" borderId="0" xfId="2" quotePrefix="1" applyFont="1" applyAlignment="1" applyProtection="1">
      <alignment horizontal="right"/>
    </xf>
    <xf numFmtId="165" fontId="9" fillId="0" borderId="0" xfId="0" applyNumberFormat="1" applyFont="1"/>
    <xf numFmtId="165" fontId="10" fillId="0" borderId="0" xfId="0" applyNumberFormat="1" applyFont="1"/>
    <xf numFmtId="165" fontId="9" fillId="0" borderId="0" xfId="2" applyFont="1" applyAlignment="1" applyProtection="1">
      <alignment horizontal="left"/>
    </xf>
    <xf numFmtId="165" fontId="22" fillId="0" borderId="0" xfId="0" applyNumberFormat="1" applyFont="1"/>
    <xf numFmtId="165" fontId="9" fillId="0" borderId="0" xfId="2" applyFont="1"/>
    <xf numFmtId="0" fontId="10" fillId="0" borderId="1" xfId="0" applyFont="1" applyBorder="1"/>
    <xf numFmtId="44" fontId="23" fillId="0" borderId="0" xfId="1" applyFont="1"/>
    <xf numFmtId="1" fontId="10" fillId="0" borderId="0" xfId="0" applyNumberFormat="1" applyFont="1"/>
    <xf numFmtId="1" fontId="24" fillId="2" borderId="1" xfId="0" applyNumberFormat="1" applyFont="1" applyFill="1" applyBorder="1"/>
    <xf numFmtId="44" fontId="25" fillId="0" borderId="0" xfId="1" applyFont="1"/>
    <xf numFmtId="8" fontId="10" fillId="0" borderId="0" xfId="1" applyNumberFormat="1" applyFont="1"/>
    <xf numFmtId="44" fontId="26" fillId="0" borderId="0" xfId="1" applyFont="1"/>
    <xf numFmtId="0" fontId="17" fillId="0" borderId="0" xfId="0" applyFont="1" applyAlignment="1">
      <alignment horizontal="center" vertical="center"/>
    </xf>
    <xf numFmtId="2" fontId="17" fillId="0" borderId="0" xfId="0" applyNumberFormat="1" applyFont="1" applyAlignment="1">
      <alignment horizontal="center" vertical="center" wrapText="1"/>
    </xf>
    <xf numFmtId="4" fontId="17" fillId="0" borderId="0" xfId="0" applyNumberFormat="1" applyFont="1"/>
    <xf numFmtId="175" fontId="10" fillId="5" borderId="0" xfId="0" applyNumberFormat="1" applyFont="1" applyFill="1" applyAlignment="1">
      <alignment horizontal="right"/>
    </xf>
    <xf numFmtId="2" fontId="17" fillId="0" borderId="0" xfId="0" applyNumberFormat="1" applyFont="1" applyAlignment="1">
      <alignment horizontal="center" wrapText="1"/>
    </xf>
    <xf numFmtId="168" fontId="10" fillId="0" borderId="0" xfId="0" applyNumberFormat="1" applyFont="1"/>
    <xf numFmtId="171" fontId="9" fillId="0" borderId="0" xfId="4" applyNumberFormat="1" applyFont="1" applyAlignment="1">
      <alignment horizontal="left"/>
    </xf>
    <xf numFmtId="167" fontId="10" fillId="0" borderId="0" xfId="3" applyNumberFormat="1" applyFont="1"/>
    <xf numFmtId="169" fontId="10" fillId="0" borderId="0" xfId="4" applyNumberFormat="1" applyFont="1" applyAlignment="1">
      <alignment horizontal="right"/>
    </xf>
    <xf numFmtId="171" fontId="10" fillId="0" borderId="0" xfId="4" applyNumberFormat="1" applyFont="1" applyAlignment="1">
      <alignment horizontal="left"/>
    </xf>
    <xf numFmtId="166" fontId="10" fillId="0" borderId="0" xfId="0" applyNumberFormat="1" applyFont="1" applyAlignment="1">
      <alignment horizontal="right"/>
    </xf>
    <xf numFmtId="171" fontId="10" fillId="0" borderId="0" xfId="4" applyNumberFormat="1" applyFont="1" applyFill="1" applyAlignment="1">
      <alignment horizontal="right" vertical="justify"/>
    </xf>
    <xf numFmtId="43" fontId="10" fillId="0" borderId="0" xfId="4" quotePrefix="1" applyFont="1" applyAlignment="1">
      <alignment horizontal="left"/>
    </xf>
    <xf numFmtId="175" fontId="10" fillId="3" borderId="0" xfId="0" applyNumberFormat="1" applyFont="1" applyFill="1" applyAlignment="1">
      <alignment horizontal="right"/>
    </xf>
    <xf numFmtId="175" fontId="7" fillId="3" borderId="0" xfId="4" applyNumberFormat="1" applyFont="1" applyFill="1"/>
    <xf numFmtId="175" fontId="7" fillId="4" borderId="0" xfId="4" applyNumberFormat="1" applyFont="1" applyFill="1"/>
    <xf numFmtId="175" fontId="7" fillId="4" borderId="0" xfId="0" applyNumberFormat="1" applyFont="1" applyFill="1"/>
    <xf numFmtId="2" fontId="10" fillId="0" borderId="0" xfId="0" applyNumberFormat="1" applyFont="1"/>
    <xf numFmtId="2" fontId="17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Fill="1"/>
    <xf numFmtId="0" fontId="9" fillId="0" borderId="0" xfId="0" applyFont="1" applyFill="1" applyAlignment="1">
      <alignment horizontal="center"/>
    </xf>
    <xf numFmtId="172" fontId="9" fillId="0" borderId="0" xfId="0" applyNumberFormat="1" applyFont="1" applyFill="1" applyAlignment="1">
      <alignment horizontal="center"/>
    </xf>
    <xf numFmtId="165" fontId="10" fillId="0" borderId="0" xfId="0" applyNumberFormat="1" applyFont="1" applyFill="1"/>
    <xf numFmtId="43" fontId="10" fillId="0" borderId="0" xfId="4" applyFont="1" applyFill="1"/>
    <xf numFmtId="169" fontId="10" fillId="0" borderId="0" xfId="4" applyNumberFormat="1" applyFont="1" applyFill="1"/>
    <xf numFmtId="169" fontId="10" fillId="0" borderId="0" xfId="0" applyNumberFormat="1" applyFont="1" applyFill="1"/>
    <xf numFmtId="43" fontId="10" fillId="0" borderId="0" xfId="0" applyNumberFormat="1" applyFont="1" applyFill="1"/>
    <xf numFmtId="169" fontId="27" fillId="0" borderId="0" xfId="0" applyNumberFormat="1" applyFont="1" applyFill="1"/>
    <xf numFmtId="0" fontId="10" fillId="0" borderId="0" xfId="0" applyNumberFormat="1" applyFont="1" applyFill="1"/>
    <xf numFmtId="0" fontId="10" fillId="0" borderId="0" xfId="0" applyFont="1" applyAlignment="1">
      <alignment horizontal="left"/>
    </xf>
    <xf numFmtId="3" fontId="10" fillId="0" borderId="0" xfId="0" applyNumberFormat="1" applyFont="1" applyAlignment="1"/>
    <xf numFmtId="10" fontId="28" fillId="0" borderId="0" xfId="0" applyNumberFormat="1" applyFont="1" applyAlignment="1" applyProtection="1">
      <alignment horizontal="left"/>
    </xf>
    <xf numFmtId="3" fontId="2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" fontId="28" fillId="0" borderId="0" xfId="0" applyNumberFormat="1" applyFont="1" applyAlignment="1">
      <alignment horizontal="left"/>
    </xf>
    <xf numFmtId="165" fontId="10" fillId="0" borderId="0" xfId="2" applyFont="1" applyFill="1" applyAlignment="1">
      <alignment horizontal="left"/>
    </xf>
    <xf numFmtId="3" fontId="10" fillId="0" borderId="0" xfId="2" applyNumberFormat="1" applyFont="1" applyFill="1" applyAlignment="1">
      <alignment horizontal="centerContinuous"/>
    </xf>
    <xf numFmtId="3" fontId="10" fillId="0" borderId="0" xfId="3" applyNumberFormat="1" applyFont="1" applyFill="1"/>
    <xf numFmtId="3" fontId="10" fillId="0" borderId="0" xfId="3" applyNumberFormat="1" applyFont="1" applyFill="1" applyProtection="1"/>
    <xf numFmtId="10" fontId="10" fillId="0" borderId="0" xfId="3" applyNumberFormat="1" applyFont="1" applyFill="1"/>
    <xf numFmtId="0" fontId="9" fillId="0" borderId="0" xfId="0" applyFont="1" applyAlignment="1">
      <alignment wrapText="1"/>
    </xf>
    <xf numFmtId="172" fontId="9" fillId="0" borderId="0" xfId="0" applyNumberFormat="1" applyFont="1" applyAlignment="1">
      <alignment horizontal="center"/>
    </xf>
    <xf numFmtId="3" fontId="9" fillId="0" borderId="0" xfId="2" applyNumberFormat="1" applyFont="1" applyFill="1" applyAlignment="1">
      <alignment horizontal="left"/>
    </xf>
    <xf numFmtId="3" fontId="9" fillId="0" borderId="0" xfId="2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165" fontId="10" fillId="0" borderId="0" xfId="2" applyFont="1" applyFill="1" applyAlignment="1">
      <alignment horizontal="center"/>
    </xf>
    <xf numFmtId="165" fontId="10" fillId="0" borderId="0" xfId="2" applyFont="1" applyFill="1" applyAlignment="1" applyProtection="1">
      <alignment horizontal="left"/>
    </xf>
    <xf numFmtId="3" fontId="17" fillId="0" borderId="0" xfId="0" applyNumberFormat="1" applyFont="1" applyFill="1" applyAlignment="1">
      <alignment horizontal="center"/>
    </xf>
    <xf numFmtId="165" fontId="14" fillId="0" borderId="0" xfId="2" applyFont="1" applyFill="1" applyAlignment="1">
      <alignment horizontal="center"/>
    </xf>
    <xf numFmtId="3" fontId="18" fillId="0" borderId="0" xfId="3" applyNumberFormat="1" applyFont="1" applyFill="1" applyAlignment="1">
      <alignment horizontal="center"/>
    </xf>
    <xf numFmtId="3" fontId="10" fillId="0" borderId="0" xfId="3" applyNumberFormat="1" applyFont="1" applyFill="1" applyAlignment="1">
      <alignment horizontal="center"/>
    </xf>
    <xf numFmtId="10" fontId="10" fillId="0" borderId="0" xfId="3" applyNumberFormat="1" applyFont="1" applyFill="1" applyAlignment="1">
      <alignment horizontal="center"/>
    </xf>
    <xf numFmtId="165" fontId="10" fillId="0" borderId="0" xfId="2" applyFont="1" applyAlignment="1">
      <alignment horizontal="left"/>
    </xf>
    <xf numFmtId="165" fontId="10" fillId="0" borderId="0" xfId="2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top" wrapText="1"/>
    </xf>
    <xf numFmtId="3" fontId="29" fillId="0" borderId="0" xfId="0" applyNumberFormat="1" applyFont="1"/>
    <xf numFmtId="43" fontId="20" fillId="0" borderId="0" xfId="4" applyFont="1"/>
    <xf numFmtId="169" fontId="10" fillId="0" borderId="0" xfId="0" applyNumberFormat="1" applyFont="1"/>
    <xf numFmtId="3" fontId="16" fillId="0" borderId="0" xfId="1" applyNumberFormat="1" applyFont="1" applyAlignment="1">
      <alignment horizontal="right"/>
    </xf>
    <xf numFmtId="170" fontId="10" fillId="0" borderId="0" xfId="0" applyNumberFormat="1" applyFont="1"/>
    <xf numFmtId="0" fontId="14" fillId="0" borderId="0" xfId="0" applyFont="1"/>
    <xf numFmtId="0" fontId="10" fillId="0" borderId="0" xfId="0" applyFont="1" applyAlignment="1">
      <alignment vertical="top" wrapText="1"/>
    </xf>
    <xf numFmtId="3" fontId="15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0" xfId="5" applyFont="1" applyBorder="1" applyAlignment="1">
      <alignment horizontal="center"/>
    </xf>
    <xf numFmtId="0" fontId="8" fillId="0" borderId="7" xfId="5" applyFont="1" applyBorder="1" applyAlignment="1">
      <alignment horizontal="center" wrapText="1"/>
    </xf>
    <xf numFmtId="0" fontId="8" fillId="0" borderId="8" xfId="5" applyFont="1" applyBorder="1" applyAlignment="1">
      <alignment horizontal="center" wrapText="1"/>
    </xf>
    <xf numFmtId="49" fontId="10" fillId="0" borderId="0" xfId="0" applyNumberFormat="1" applyFont="1" applyAlignment="1">
      <alignment horizontal="left" vertical="top" wrapText="1"/>
    </xf>
    <xf numFmtId="0" fontId="10" fillId="0" borderId="6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2" fontId="1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172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172" fontId="9" fillId="0" borderId="0" xfId="0" applyNumberFormat="1" applyFont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/>
    </xf>
  </cellXfs>
  <cellStyles count="7">
    <cellStyle name="Comma" xfId="4" builtinId="3"/>
    <cellStyle name="Currency" xfId="1" builtinId="4"/>
    <cellStyle name="Currency 2" xfId="6"/>
    <cellStyle name="Normal" xfId="0" builtinId="0"/>
    <cellStyle name="Normal 3" xfId="5"/>
    <cellStyle name="Normal_Sheet1" xfId="2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2"/>
  <sheetViews>
    <sheetView workbookViewId="0">
      <selection activeCell="F26" sqref="F26"/>
    </sheetView>
  </sheetViews>
  <sheetFormatPr defaultRowHeight="15" x14ac:dyDescent="0.25"/>
  <cols>
    <col min="1" max="1" width="1.5703125" style="10" customWidth="1"/>
    <col min="2" max="2" width="9.140625" style="10"/>
    <col min="3" max="3" width="14" style="10" customWidth="1"/>
    <col min="4" max="4" width="15" style="10" customWidth="1"/>
    <col min="5" max="16384" width="9.140625" style="10"/>
  </cols>
  <sheetData>
    <row r="1" spans="2:4" ht="6" customHeight="1" x14ac:dyDescent="0.25"/>
    <row r="2" spans="2:4" x14ac:dyDescent="0.25">
      <c r="B2" s="10" t="s">
        <v>117</v>
      </c>
    </row>
    <row r="3" spans="2:4" x14ac:dyDescent="0.25">
      <c r="B3" s="10" t="s">
        <v>116</v>
      </c>
    </row>
    <row r="5" spans="2:4" x14ac:dyDescent="0.25">
      <c r="B5" s="163" t="s">
        <v>118</v>
      </c>
      <c r="C5" s="163"/>
      <c r="D5" s="163"/>
    </row>
    <row r="6" spans="2:4" x14ac:dyDescent="0.25">
      <c r="B6" s="11"/>
      <c r="C6" s="12"/>
    </row>
    <row r="7" spans="2:4" x14ac:dyDescent="0.25">
      <c r="B7" s="13" t="s">
        <v>56</v>
      </c>
      <c r="C7" s="14" t="s">
        <v>8</v>
      </c>
      <c r="D7" s="15" t="s">
        <v>1</v>
      </c>
    </row>
    <row r="8" spans="2:4" x14ac:dyDescent="0.25">
      <c r="B8" s="11"/>
      <c r="C8" s="16" t="s">
        <v>12</v>
      </c>
      <c r="D8" s="15" t="s">
        <v>2</v>
      </c>
    </row>
    <row r="9" spans="2:4" x14ac:dyDescent="0.25">
      <c r="B9" s="11"/>
      <c r="C9" s="17" t="s">
        <v>35</v>
      </c>
      <c r="D9" s="18"/>
    </row>
    <row r="10" spans="2:4" x14ac:dyDescent="0.25">
      <c r="B10" s="19"/>
      <c r="C10" s="20" t="s">
        <v>19</v>
      </c>
      <c r="D10" s="18"/>
    </row>
    <row r="11" spans="2:4" x14ac:dyDescent="0.25">
      <c r="B11" s="19"/>
      <c r="C11" s="12"/>
    </row>
    <row r="12" spans="2:4" x14ac:dyDescent="0.25">
      <c r="B12" s="19">
        <f>'Levelized PV Future Prod'!M3</f>
        <v>2022</v>
      </c>
      <c r="C12" s="12">
        <v>105000</v>
      </c>
      <c r="D12" s="22">
        <f>'Generation plant Input'!H38</f>
        <v>222692.49003676308</v>
      </c>
    </row>
    <row r="13" spans="2:4" x14ac:dyDescent="0.25">
      <c r="B13" s="19">
        <f>B12+1</f>
        <v>2023</v>
      </c>
      <c r="C13" s="12">
        <f>200000+246000+1446000+5094000</f>
        <v>6986000</v>
      </c>
      <c r="D13" s="23">
        <f>D12</f>
        <v>222692.49003676308</v>
      </c>
    </row>
    <row r="14" spans="2:4" x14ac:dyDescent="0.25">
      <c r="B14" s="19">
        <f t="shared" ref="B14:B71" si="0">B13+1</f>
        <v>2024</v>
      </c>
      <c r="C14" s="12">
        <v>0</v>
      </c>
      <c r="D14" s="23">
        <f t="shared" ref="D14:D71" si="1">D13</f>
        <v>222692.49003676308</v>
      </c>
    </row>
    <row r="15" spans="2:4" x14ac:dyDescent="0.25">
      <c r="B15" s="19">
        <f t="shared" si="0"/>
        <v>2025</v>
      </c>
      <c r="C15" s="12">
        <v>0</v>
      </c>
      <c r="D15" s="23">
        <f t="shared" si="1"/>
        <v>222692.49003676308</v>
      </c>
    </row>
    <row r="16" spans="2:4" x14ac:dyDescent="0.25">
      <c r="B16" s="19">
        <f t="shared" si="0"/>
        <v>2026</v>
      </c>
      <c r="C16" s="12">
        <v>0</v>
      </c>
      <c r="D16" s="23">
        <f t="shared" si="1"/>
        <v>222692.49003676308</v>
      </c>
    </row>
    <row r="17" spans="2:4" x14ac:dyDescent="0.25">
      <c r="B17" s="19">
        <f t="shared" si="0"/>
        <v>2027</v>
      </c>
      <c r="C17" s="12">
        <v>0</v>
      </c>
      <c r="D17" s="23">
        <f t="shared" si="1"/>
        <v>222692.49003676308</v>
      </c>
    </row>
    <row r="18" spans="2:4" x14ac:dyDescent="0.25">
      <c r="B18" s="19">
        <f t="shared" si="0"/>
        <v>2028</v>
      </c>
      <c r="C18" s="12">
        <v>0</v>
      </c>
      <c r="D18" s="23">
        <f t="shared" si="1"/>
        <v>222692.49003676308</v>
      </c>
    </row>
    <row r="19" spans="2:4" x14ac:dyDescent="0.25">
      <c r="B19" s="19">
        <f t="shared" si="0"/>
        <v>2029</v>
      </c>
      <c r="C19" s="12">
        <v>0</v>
      </c>
      <c r="D19" s="23">
        <f t="shared" si="1"/>
        <v>222692.49003676308</v>
      </c>
    </row>
    <row r="20" spans="2:4" x14ac:dyDescent="0.25">
      <c r="B20" s="19">
        <f t="shared" si="0"/>
        <v>2030</v>
      </c>
      <c r="C20" s="12">
        <v>0</v>
      </c>
      <c r="D20" s="23">
        <f t="shared" si="1"/>
        <v>222692.49003676308</v>
      </c>
    </row>
    <row r="21" spans="2:4" x14ac:dyDescent="0.25">
      <c r="B21" s="19">
        <f t="shared" si="0"/>
        <v>2031</v>
      </c>
      <c r="C21" s="12">
        <v>35000</v>
      </c>
      <c r="D21" s="23">
        <f t="shared" si="1"/>
        <v>222692.49003676308</v>
      </c>
    </row>
    <row r="22" spans="2:4" x14ac:dyDescent="0.25">
      <c r="B22" s="19">
        <f t="shared" si="0"/>
        <v>2032</v>
      </c>
      <c r="C22" s="12">
        <v>0</v>
      </c>
      <c r="D22" s="23">
        <f t="shared" si="1"/>
        <v>222692.49003676308</v>
      </c>
    </row>
    <row r="23" spans="2:4" x14ac:dyDescent="0.25">
      <c r="B23" s="19">
        <f t="shared" si="0"/>
        <v>2033</v>
      </c>
      <c r="C23" s="12">
        <v>0</v>
      </c>
      <c r="D23" s="23">
        <f t="shared" si="1"/>
        <v>222692.49003676308</v>
      </c>
    </row>
    <row r="24" spans="2:4" x14ac:dyDescent="0.25">
      <c r="B24" s="19">
        <f t="shared" si="0"/>
        <v>2034</v>
      </c>
      <c r="C24" s="12">
        <f>300000+25000</f>
        <v>325000</v>
      </c>
      <c r="D24" s="23">
        <f t="shared" si="1"/>
        <v>222692.49003676308</v>
      </c>
    </row>
    <row r="25" spans="2:4" x14ac:dyDescent="0.25">
      <c r="B25" s="19">
        <f t="shared" si="0"/>
        <v>2035</v>
      </c>
      <c r="C25" s="12">
        <v>0</v>
      </c>
      <c r="D25" s="23">
        <f t="shared" si="1"/>
        <v>222692.49003676308</v>
      </c>
    </row>
    <row r="26" spans="2:4" x14ac:dyDescent="0.25">
      <c r="B26" s="19">
        <f t="shared" si="0"/>
        <v>2036</v>
      </c>
      <c r="C26" s="12">
        <f>200000+50000+120000</f>
        <v>370000</v>
      </c>
      <c r="D26" s="23">
        <f t="shared" si="1"/>
        <v>222692.49003676308</v>
      </c>
    </row>
    <row r="27" spans="2:4" x14ac:dyDescent="0.25">
      <c r="B27" s="19">
        <f t="shared" si="0"/>
        <v>2037</v>
      </c>
      <c r="C27" s="12">
        <v>0</v>
      </c>
      <c r="D27" s="23">
        <f t="shared" si="1"/>
        <v>222692.49003676308</v>
      </c>
    </row>
    <row r="28" spans="2:4" x14ac:dyDescent="0.25">
      <c r="B28" s="19">
        <f t="shared" si="0"/>
        <v>2038</v>
      </c>
      <c r="C28" s="12">
        <v>0</v>
      </c>
      <c r="D28" s="23">
        <f t="shared" si="1"/>
        <v>222692.49003676308</v>
      </c>
    </row>
    <row r="29" spans="2:4" x14ac:dyDescent="0.25">
      <c r="B29" s="19">
        <f t="shared" si="0"/>
        <v>2039</v>
      </c>
      <c r="C29" s="12">
        <v>0</v>
      </c>
      <c r="D29" s="23">
        <f t="shared" si="1"/>
        <v>222692.49003676308</v>
      </c>
    </row>
    <row r="30" spans="2:4" x14ac:dyDescent="0.25">
      <c r="B30" s="19">
        <f t="shared" si="0"/>
        <v>2040</v>
      </c>
      <c r="C30" s="12">
        <v>0</v>
      </c>
      <c r="D30" s="23">
        <f t="shared" si="1"/>
        <v>222692.49003676308</v>
      </c>
    </row>
    <row r="31" spans="2:4" x14ac:dyDescent="0.25">
      <c r="B31" s="19">
        <f t="shared" si="0"/>
        <v>2041</v>
      </c>
      <c r="C31" s="12">
        <v>0</v>
      </c>
      <c r="D31" s="23">
        <f t="shared" si="1"/>
        <v>222692.49003676308</v>
      </c>
    </row>
    <row r="32" spans="2:4" x14ac:dyDescent="0.25">
      <c r="B32" s="19">
        <f t="shared" si="0"/>
        <v>2042</v>
      </c>
      <c r="C32" s="12">
        <v>0</v>
      </c>
      <c r="D32" s="23">
        <f t="shared" si="1"/>
        <v>222692.49003676308</v>
      </c>
    </row>
    <row r="33" spans="2:4" x14ac:dyDescent="0.25">
      <c r="B33" s="19">
        <f t="shared" si="0"/>
        <v>2043</v>
      </c>
      <c r="C33" s="12">
        <v>0</v>
      </c>
      <c r="D33" s="23">
        <f t="shared" si="1"/>
        <v>222692.49003676308</v>
      </c>
    </row>
    <row r="34" spans="2:4" x14ac:dyDescent="0.25">
      <c r="B34" s="19">
        <f t="shared" si="0"/>
        <v>2044</v>
      </c>
      <c r="C34" s="12">
        <v>0</v>
      </c>
      <c r="D34" s="23">
        <f t="shared" si="1"/>
        <v>222692.49003676308</v>
      </c>
    </row>
    <row r="35" spans="2:4" x14ac:dyDescent="0.25">
      <c r="B35" s="19">
        <f t="shared" si="0"/>
        <v>2045</v>
      </c>
      <c r="C35" s="12">
        <v>0</v>
      </c>
      <c r="D35" s="23">
        <f t="shared" si="1"/>
        <v>222692.49003676308</v>
      </c>
    </row>
    <row r="36" spans="2:4" x14ac:dyDescent="0.25">
      <c r="B36" s="19">
        <f t="shared" si="0"/>
        <v>2046</v>
      </c>
      <c r="C36" s="12">
        <f>1140000+50000+35000</f>
        <v>1225000</v>
      </c>
      <c r="D36" s="23">
        <f t="shared" si="1"/>
        <v>222692.49003676308</v>
      </c>
    </row>
    <row r="37" spans="2:4" x14ac:dyDescent="0.25">
      <c r="B37" s="19">
        <f t="shared" si="0"/>
        <v>2047</v>
      </c>
      <c r="C37" s="12">
        <v>300000</v>
      </c>
      <c r="D37" s="23">
        <f t="shared" si="1"/>
        <v>222692.49003676308</v>
      </c>
    </row>
    <row r="38" spans="2:4" x14ac:dyDescent="0.25">
      <c r="B38" s="19">
        <f t="shared" si="0"/>
        <v>2048</v>
      </c>
      <c r="C38" s="12">
        <v>0</v>
      </c>
      <c r="D38" s="23">
        <f t="shared" si="1"/>
        <v>222692.49003676308</v>
      </c>
    </row>
    <row r="39" spans="2:4" x14ac:dyDescent="0.25">
      <c r="B39" s="19">
        <f t="shared" si="0"/>
        <v>2049</v>
      </c>
      <c r="C39" s="12">
        <v>0</v>
      </c>
      <c r="D39" s="23">
        <f t="shared" si="1"/>
        <v>222692.49003676308</v>
      </c>
    </row>
    <row r="40" spans="2:4" x14ac:dyDescent="0.25">
      <c r="B40" s="19">
        <f t="shared" si="0"/>
        <v>2050</v>
      </c>
      <c r="C40" s="12">
        <v>0</v>
      </c>
      <c r="D40" s="23">
        <f t="shared" si="1"/>
        <v>222692.49003676308</v>
      </c>
    </row>
    <row r="41" spans="2:4" x14ac:dyDescent="0.25">
      <c r="B41" s="19">
        <f t="shared" si="0"/>
        <v>2051</v>
      </c>
      <c r="C41" s="12">
        <v>0</v>
      </c>
      <c r="D41" s="23">
        <f t="shared" si="1"/>
        <v>222692.49003676308</v>
      </c>
    </row>
    <row r="42" spans="2:4" x14ac:dyDescent="0.25">
      <c r="B42" s="19">
        <f t="shared" si="0"/>
        <v>2052</v>
      </c>
      <c r="C42" s="12">
        <v>0</v>
      </c>
      <c r="D42" s="23">
        <f t="shared" si="1"/>
        <v>222692.49003676308</v>
      </c>
    </row>
    <row r="43" spans="2:4" x14ac:dyDescent="0.25">
      <c r="B43" s="19">
        <f t="shared" si="0"/>
        <v>2053</v>
      </c>
      <c r="C43" s="12">
        <v>0</v>
      </c>
      <c r="D43" s="23">
        <f t="shared" si="1"/>
        <v>222692.49003676308</v>
      </c>
    </row>
    <row r="44" spans="2:4" x14ac:dyDescent="0.25">
      <c r="B44" s="19">
        <f t="shared" si="0"/>
        <v>2054</v>
      </c>
      <c r="C44" s="12">
        <v>0</v>
      </c>
      <c r="D44" s="23">
        <f t="shared" si="1"/>
        <v>222692.49003676308</v>
      </c>
    </row>
    <row r="45" spans="2:4" x14ac:dyDescent="0.25">
      <c r="B45" s="19">
        <f t="shared" si="0"/>
        <v>2055</v>
      </c>
      <c r="C45" s="12">
        <v>0</v>
      </c>
      <c r="D45" s="23">
        <f t="shared" si="1"/>
        <v>222692.49003676308</v>
      </c>
    </row>
    <row r="46" spans="2:4" x14ac:dyDescent="0.25">
      <c r="B46" s="19">
        <f t="shared" si="0"/>
        <v>2056</v>
      </c>
      <c r="C46" s="12">
        <v>0</v>
      </c>
      <c r="D46" s="23">
        <f t="shared" si="1"/>
        <v>222692.49003676308</v>
      </c>
    </row>
    <row r="47" spans="2:4" x14ac:dyDescent="0.25">
      <c r="B47" s="19">
        <f t="shared" si="0"/>
        <v>2057</v>
      </c>
      <c r="C47" s="12">
        <v>0</v>
      </c>
      <c r="D47" s="23">
        <f t="shared" si="1"/>
        <v>222692.49003676308</v>
      </c>
    </row>
    <row r="48" spans="2:4" x14ac:dyDescent="0.25">
      <c r="B48" s="19">
        <f t="shared" si="0"/>
        <v>2058</v>
      </c>
      <c r="C48" s="12">
        <v>0</v>
      </c>
      <c r="D48" s="23">
        <f t="shared" si="1"/>
        <v>222692.49003676308</v>
      </c>
    </row>
    <row r="49" spans="2:4" x14ac:dyDescent="0.25">
      <c r="B49" s="19">
        <f t="shared" si="0"/>
        <v>2059</v>
      </c>
      <c r="C49" s="12">
        <v>0</v>
      </c>
      <c r="D49" s="23">
        <f t="shared" si="1"/>
        <v>222692.49003676308</v>
      </c>
    </row>
    <row r="50" spans="2:4" x14ac:dyDescent="0.25">
      <c r="B50" s="19">
        <f t="shared" si="0"/>
        <v>2060</v>
      </c>
      <c r="C50" s="12">
        <v>0</v>
      </c>
      <c r="D50" s="23">
        <f t="shared" si="1"/>
        <v>222692.49003676308</v>
      </c>
    </row>
    <row r="51" spans="2:4" x14ac:dyDescent="0.25">
      <c r="B51" s="19">
        <f t="shared" si="0"/>
        <v>2061</v>
      </c>
      <c r="C51" s="12">
        <v>0</v>
      </c>
      <c r="D51" s="23">
        <f t="shared" si="1"/>
        <v>222692.49003676308</v>
      </c>
    </row>
    <row r="52" spans="2:4" x14ac:dyDescent="0.25">
      <c r="B52" s="19">
        <f t="shared" si="0"/>
        <v>2062</v>
      </c>
      <c r="C52" s="12">
        <v>0</v>
      </c>
      <c r="D52" s="23">
        <f t="shared" si="1"/>
        <v>222692.49003676308</v>
      </c>
    </row>
    <row r="53" spans="2:4" x14ac:dyDescent="0.25">
      <c r="B53" s="19">
        <f t="shared" si="0"/>
        <v>2063</v>
      </c>
      <c r="C53" s="12">
        <v>0</v>
      </c>
      <c r="D53" s="23">
        <f t="shared" si="1"/>
        <v>222692.49003676308</v>
      </c>
    </row>
    <row r="54" spans="2:4" x14ac:dyDescent="0.25">
      <c r="B54" s="19">
        <f t="shared" si="0"/>
        <v>2064</v>
      </c>
      <c r="C54" s="12">
        <v>0</v>
      </c>
      <c r="D54" s="23">
        <f t="shared" si="1"/>
        <v>222692.49003676308</v>
      </c>
    </row>
    <row r="55" spans="2:4" x14ac:dyDescent="0.25">
      <c r="B55" s="19">
        <f t="shared" si="0"/>
        <v>2065</v>
      </c>
      <c r="C55" s="12">
        <v>0</v>
      </c>
      <c r="D55" s="23">
        <f t="shared" si="1"/>
        <v>222692.49003676308</v>
      </c>
    </row>
    <row r="56" spans="2:4" x14ac:dyDescent="0.25">
      <c r="B56" s="19">
        <f t="shared" si="0"/>
        <v>2066</v>
      </c>
      <c r="C56" s="12">
        <v>0</v>
      </c>
      <c r="D56" s="23">
        <f t="shared" si="1"/>
        <v>222692.49003676308</v>
      </c>
    </row>
    <row r="57" spans="2:4" x14ac:dyDescent="0.25">
      <c r="B57" s="19">
        <f t="shared" si="0"/>
        <v>2067</v>
      </c>
      <c r="C57" s="12">
        <v>0</v>
      </c>
      <c r="D57" s="23">
        <f t="shared" si="1"/>
        <v>222692.49003676308</v>
      </c>
    </row>
    <row r="58" spans="2:4" x14ac:dyDescent="0.25">
      <c r="B58" s="19">
        <f t="shared" si="0"/>
        <v>2068</v>
      </c>
      <c r="C58" s="12">
        <v>0</v>
      </c>
      <c r="D58" s="23">
        <f t="shared" si="1"/>
        <v>222692.49003676308</v>
      </c>
    </row>
    <row r="59" spans="2:4" x14ac:dyDescent="0.25">
      <c r="B59" s="19">
        <f t="shared" si="0"/>
        <v>2069</v>
      </c>
      <c r="C59" s="12">
        <v>0</v>
      </c>
      <c r="D59" s="23">
        <f t="shared" si="1"/>
        <v>222692.49003676308</v>
      </c>
    </row>
    <row r="60" spans="2:4" x14ac:dyDescent="0.25">
      <c r="B60" s="19">
        <f t="shared" si="0"/>
        <v>2070</v>
      </c>
      <c r="C60" s="12">
        <v>0</v>
      </c>
      <c r="D60" s="23">
        <f t="shared" si="1"/>
        <v>222692.49003676308</v>
      </c>
    </row>
    <row r="61" spans="2:4" x14ac:dyDescent="0.25">
      <c r="B61" s="19">
        <f t="shared" si="0"/>
        <v>2071</v>
      </c>
      <c r="C61" s="12">
        <v>0</v>
      </c>
      <c r="D61" s="23">
        <f t="shared" si="1"/>
        <v>222692.49003676308</v>
      </c>
    </row>
    <row r="62" spans="2:4" x14ac:dyDescent="0.25">
      <c r="B62" s="19">
        <f t="shared" si="0"/>
        <v>2072</v>
      </c>
      <c r="C62" s="12">
        <v>0</v>
      </c>
      <c r="D62" s="23">
        <f t="shared" si="1"/>
        <v>222692.49003676308</v>
      </c>
    </row>
    <row r="63" spans="2:4" x14ac:dyDescent="0.25">
      <c r="B63" s="19">
        <f t="shared" si="0"/>
        <v>2073</v>
      </c>
      <c r="C63" s="12">
        <v>0</v>
      </c>
      <c r="D63" s="23">
        <f t="shared" si="1"/>
        <v>222692.49003676308</v>
      </c>
    </row>
    <row r="64" spans="2:4" x14ac:dyDescent="0.25">
      <c r="B64" s="19">
        <f t="shared" si="0"/>
        <v>2074</v>
      </c>
      <c r="C64" s="12">
        <v>0</v>
      </c>
      <c r="D64" s="23">
        <f t="shared" si="1"/>
        <v>222692.49003676308</v>
      </c>
    </row>
    <row r="65" spans="2:4" x14ac:dyDescent="0.25">
      <c r="B65" s="19">
        <f t="shared" si="0"/>
        <v>2075</v>
      </c>
      <c r="C65" s="12">
        <v>0</v>
      </c>
      <c r="D65" s="23">
        <f t="shared" si="1"/>
        <v>222692.49003676308</v>
      </c>
    </row>
    <row r="66" spans="2:4" x14ac:dyDescent="0.25">
      <c r="B66" s="19">
        <f t="shared" si="0"/>
        <v>2076</v>
      </c>
      <c r="C66" s="12">
        <v>0</v>
      </c>
      <c r="D66" s="23">
        <f t="shared" si="1"/>
        <v>222692.49003676308</v>
      </c>
    </row>
    <row r="67" spans="2:4" x14ac:dyDescent="0.25">
      <c r="B67" s="19">
        <f t="shared" si="0"/>
        <v>2077</v>
      </c>
      <c r="C67" s="12">
        <v>0</v>
      </c>
      <c r="D67" s="23">
        <f t="shared" si="1"/>
        <v>222692.49003676308</v>
      </c>
    </row>
    <row r="68" spans="2:4" x14ac:dyDescent="0.25">
      <c r="B68" s="19">
        <f t="shared" si="0"/>
        <v>2078</v>
      </c>
      <c r="C68" s="12">
        <v>0</v>
      </c>
      <c r="D68" s="23">
        <f t="shared" si="1"/>
        <v>222692.49003676308</v>
      </c>
    </row>
    <row r="69" spans="2:4" x14ac:dyDescent="0.25">
      <c r="B69" s="19">
        <f t="shared" si="0"/>
        <v>2079</v>
      </c>
      <c r="C69" s="12">
        <v>0</v>
      </c>
      <c r="D69" s="23">
        <f t="shared" si="1"/>
        <v>222692.49003676308</v>
      </c>
    </row>
    <row r="70" spans="2:4" x14ac:dyDescent="0.25">
      <c r="B70" s="19">
        <f t="shared" si="0"/>
        <v>2080</v>
      </c>
      <c r="C70" s="12">
        <v>0</v>
      </c>
      <c r="D70" s="23">
        <f t="shared" si="1"/>
        <v>222692.49003676308</v>
      </c>
    </row>
    <row r="71" spans="2:4" x14ac:dyDescent="0.25">
      <c r="B71" s="19">
        <f t="shared" si="0"/>
        <v>2081</v>
      </c>
      <c r="C71" s="12">
        <v>0</v>
      </c>
      <c r="D71" s="23">
        <f t="shared" si="1"/>
        <v>222692.49003676308</v>
      </c>
    </row>
    <row r="72" spans="2:4" x14ac:dyDescent="0.25">
      <c r="B72" s="19">
        <f t="shared" ref="B72:B91" si="2">B71+1</f>
        <v>2082</v>
      </c>
      <c r="C72" s="12">
        <v>0</v>
      </c>
      <c r="D72" s="23">
        <f t="shared" ref="D72:D91" si="3">D71</f>
        <v>222692.49003676308</v>
      </c>
    </row>
    <row r="73" spans="2:4" x14ac:dyDescent="0.25">
      <c r="B73" s="19">
        <f t="shared" si="2"/>
        <v>2083</v>
      </c>
      <c r="C73" s="12">
        <v>0</v>
      </c>
      <c r="D73" s="23">
        <f t="shared" si="3"/>
        <v>222692.49003676308</v>
      </c>
    </row>
    <row r="74" spans="2:4" x14ac:dyDescent="0.25">
      <c r="B74" s="19">
        <f t="shared" si="2"/>
        <v>2084</v>
      </c>
      <c r="C74" s="12">
        <v>0</v>
      </c>
      <c r="D74" s="23">
        <f t="shared" si="3"/>
        <v>222692.49003676308</v>
      </c>
    </row>
    <row r="75" spans="2:4" x14ac:dyDescent="0.25">
      <c r="B75" s="19">
        <f t="shared" si="2"/>
        <v>2085</v>
      </c>
      <c r="C75" s="12">
        <v>0</v>
      </c>
      <c r="D75" s="23">
        <f t="shared" si="3"/>
        <v>222692.49003676308</v>
      </c>
    </row>
    <row r="76" spans="2:4" x14ac:dyDescent="0.25">
      <c r="B76" s="19">
        <f t="shared" si="2"/>
        <v>2086</v>
      </c>
      <c r="C76" s="12">
        <v>0</v>
      </c>
      <c r="D76" s="23">
        <f t="shared" si="3"/>
        <v>222692.49003676308</v>
      </c>
    </row>
    <row r="77" spans="2:4" x14ac:dyDescent="0.25">
      <c r="B77" s="19">
        <f t="shared" si="2"/>
        <v>2087</v>
      </c>
      <c r="C77" s="12">
        <v>0</v>
      </c>
      <c r="D77" s="23">
        <f t="shared" si="3"/>
        <v>222692.49003676308</v>
      </c>
    </row>
    <row r="78" spans="2:4" x14ac:dyDescent="0.25">
      <c r="B78" s="19">
        <f t="shared" si="2"/>
        <v>2088</v>
      </c>
      <c r="C78" s="12">
        <v>0</v>
      </c>
      <c r="D78" s="23">
        <f t="shared" si="3"/>
        <v>222692.49003676308</v>
      </c>
    </row>
    <row r="79" spans="2:4" x14ac:dyDescent="0.25">
      <c r="B79" s="19">
        <f t="shared" si="2"/>
        <v>2089</v>
      </c>
      <c r="C79" s="12">
        <v>0</v>
      </c>
      <c r="D79" s="23">
        <f t="shared" si="3"/>
        <v>222692.49003676308</v>
      </c>
    </row>
    <row r="80" spans="2:4" x14ac:dyDescent="0.25">
      <c r="B80" s="19">
        <f t="shared" si="2"/>
        <v>2090</v>
      </c>
      <c r="C80" s="12">
        <v>0</v>
      </c>
      <c r="D80" s="23">
        <f t="shared" si="3"/>
        <v>222692.49003676308</v>
      </c>
    </row>
    <row r="81" spans="2:4" x14ac:dyDescent="0.25">
      <c r="B81" s="19">
        <f t="shared" si="2"/>
        <v>2091</v>
      </c>
      <c r="C81" s="12">
        <v>0</v>
      </c>
      <c r="D81" s="23">
        <f t="shared" si="3"/>
        <v>222692.49003676308</v>
      </c>
    </row>
    <row r="82" spans="2:4" x14ac:dyDescent="0.25">
      <c r="B82" s="19">
        <f t="shared" si="2"/>
        <v>2092</v>
      </c>
      <c r="C82" s="12">
        <v>0</v>
      </c>
      <c r="D82" s="23">
        <f t="shared" si="3"/>
        <v>222692.49003676308</v>
      </c>
    </row>
    <row r="83" spans="2:4" x14ac:dyDescent="0.25">
      <c r="B83" s="19">
        <f t="shared" si="2"/>
        <v>2093</v>
      </c>
      <c r="C83" s="12">
        <v>0</v>
      </c>
      <c r="D83" s="23">
        <f t="shared" si="3"/>
        <v>222692.49003676308</v>
      </c>
    </row>
    <row r="84" spans="2:4" x14ac:dyDescent="0.25">
      <c r="B84" s="19">
        <f t="shared" si="2"/>
        <v>2094</v>
      </c>
      <c r="C84" s="12">
        <v>0</v>
      </c>
      <c r="D84" s="23">
        <f t="shared" si="3"/>
        <v>222692.49003676308</v>
      </c>
    </row>
    <row r="85" spans="2:4" x14ac:dyDescent="0.25">
      <c r="B85" s="19">
        <f t="shared" si="2"/>
        <v>2095</v>
      </c>
      <c r="C85" s="12">
        <v>0</v>
      </c>
      <c r="D85" s="23">
        <f t="shared" si="3"/>
        <v>222692.49003676308</v>
      </c>
    </row>
    <row r="86" spans="2:4" x14ac:dyDescent="0.25">
      <c r="B86" s="19">
        <f t="shared" si="2"/>
        <v>2096</v>
      </c>
      <c r="C86" s="12">
        <v>0</v>
      </c>
      <c r="D86" s="23">
        <f t="shared" si="3"/>
        <v>222692.49003676308</v>
      </c>
    </row>
    <row r="87" spans="2:4" x14ac:dyDescent="0.25">
      <c r="B87" s="19">
        <f t="shared" si="2"/>
        <v>2097</v>
      </c>
      <c r="C87" s="12">
        <v>0</v>
      </c>
      <c r="D87" s="23">
        <f t="shared" si="3"/>
        <v>222692.49003676308</v>
      </c>
    </row>
    <row r="88" spans="2:4" x14ac:dyDescent="0.25">
      <c r="B88" s="19">
        <f t="shared" si="2"/>
        <v>2098</v>
      </c>
      <c r="C88" s="12">
        <v>0</v>
      </c>
      <c r="D88" s="23">
        <f t="shared" si="3"/>
        <v>222692.49003676308</v>
      </c>
    </row>
    <row r="89" spans="2:4" x14ac:dyDescent="0.25">
      <c r="B89" s="19">
        <f t="shared" si="2"/>
        <v>2099</v>
      </c>
      <c r="C89" s="12">
        <v>0</v>
      </c>
      <c r="D89" s="23">
        <f t="shared" si="3"/>
        <v>222692.49003676308</v>
      </c>
    </row>
    <row r="90" spans="2:4" x14ac:dyDescent="0.25">
      <c r="B90" s="19">
        <f t="shared" si="2"/>
        <v>2100</v>
      </c>
      <c r="C90" s="12">
        <v>0</v>
      </c>
      <c r="D90" s="23">
        <f t="shared" si="3"/>
        <v>222692.49003676308</v>
      </c>
    </row>
    <row r="91" spans="2:4" x14ac:dyDescent="0.25">
      <c r="B91" s="19">
        <f t="shared" si="2"/>
        <v>2101</v>
      </c>
      <c r="C91" s="12">
        <v>0</v>
      </c>
      <c r="D91" s="23">
        <f t="shared" si="3"/>
        <v>222692.49003676308</v>
      </c>
    </row>
    <row r="92" spans="2:4" x14ac:dyDescent="0.25">
      <c r="B92" s="19">
        <f>B91+1</f>
        <v>2102</v>
      </c>
      <c r="C92" s="12">
        <v>0</v>
      </c>
      <c r="D92" s="23">
        <f>D91</f>
        <v>222692.49003676308</v>
      </c>
    </row>
  </sheetData>
  <mergeCells count="1">
    <mergeCell ref="B5:D5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73"/>
  <sheetViews>
    <sheetView tabSelected="1" topLeftCell="A12" zoomScaleNormal="100" workbookViewId="0">
      <selection activeCell="B22" sqref="B22"/>
    </sheetView>
  </sheetViews>
  <sheetFormatPr defaultRowHeight="15" x14ac:dyDescent="0.25"/>
  <cols>
    <col min="1" max="1" width="1.7109375" style="10" customWidth="1"/>
    <col min="2" max="2" width="17.28515625" style="10" customWidth="1"/>
    <col min="3" max="3" width="15" style="10" bestFit="1" customWidth="1"/>
    <col min="4" max="4" width="15.140625" style="10" customWidth="1"/>
    <col min="5" max="5" width="17.85546875" style="10" customWidth="1"/>
    <col min="6" max="6" width="14.85546875" style="10" customWidth="1"/>
    <col min="7" max="7" width="13.5703125" style="10" customWidth="1"/>
    <col min="8" max="8" width="15.5703125" style="10" customWidth="1"/>
    <col min="9" max="16384" width="9.140625" style="10"/>
  </cols>
  <sheetData>
    <row r="1" spans="2:6" ht="6" customHeight="1" x14ac:dyDescent="0.25"/>
    <row r="2" spans="2:6" x14ac:dyDescent="0.25">
      <c r="B2" s="2" t="s">
        <v>84</v>
      </c>
    </row>
    <row r="3" spans="2:6" x14ac:dyDescent="0.25">
      <c r="B3" s="10" t="s">
        <v>83</v>
      </c>
    </row>
    <row r="5" spans="2:6" x14ac:dyDescent="0.25">
      <c r="B5" s="2" t="s">
        <v>91</v>
      </c>
    </row>
    <row r="7" spans="2:6" x14ac:dyDescent="0.25">
      <c r="B7" s="164" t="s">
        <v>36</v>
      </c>
      <c r="C7" s="165"/>
      <c r="D7" s="165"/>
      <c r="E7" s="166"/>
    </row>
    <row r="8" spans="2:6" x14ac:dyDescent="0.25">
      <c r="B8" s="60" t="s">
        <v>37</v>
      </c>
      <c r="C8" s="61"/>
      <c r="D8" s="62">
        <v>27.55</v>
      </c>
      <c r="E8" s="63" t="s">
        <v>38</v>
      </c>
      <c r="F8" s="10" t="s">
        <v>129</v>
      </c>
    </row>
    <row r="9" spans="2:6" x14ac:dyDescent="0.25">
      <c r="B9" s="60" t="s">
        <v>39</v>
      </c>
      <c r="C9" s="61"/>
      <c r="D9" s="64">
        <v>0</v>
      </c>
      <c r="E9" s="63" t="s">
        <v>38</v>
      </c>
    </row>
    <row r="10" spans="2:6" x14ac:dyDescent="0.25">
      <c r="B10" s="60" t="s">
        <v>40</v>
      </c>
      <c r="C10" s="61"/>
      <c r="D10" s="64">
        <f>D9+D8</f>
        <v>27.55</v>
      </c>
      <c r="E10" s="63" t="s">
        <v>38</v>
      </c>
    </row>
    <row r="11" spans="2:6" ht="15" customHeight="1" x14ac:dyDescent="0.25">
      <c r="B11" s="60" t="s">
        <v>41</v>
      </c>
      <c r="C11" s="61"/>
      <c r="D11" s="62">
        <v>439.1</v>
      </c>
      <c r="E11" s="63" t="s">
        <v>38</v>
      </c>
      <c r="F11" s="65"/>
    </row>
    <row r="12" spans="2:6" x14ac:dyDescent="0.25">
      <c r="B12" s="60" t="s">
        <v>51</v>
      </c>
      <c r="C12" s="61"/>
      <c r="D12" s="66">
        <v>6.31</v>
      </c>
      <c r="E12" s="63" t="s">
        <v>53</v>
      </c>
      <c r="F12" s="10" t="s">
        <v>52</v>
      </c>
    </row>
    <row r="13" spans="2:6" x14ac:dyDescent="0.25">
      <c r="B13" s="60" t="s">
        <v>39</v>
      </c>
      <c r="C13" s="61"/>
      <c r="D13" s="64">
        <v>0</v>
      </c>
      <c r="E13" s="63" t="s">
        <v>53</v>
      </c>
    </row>
    <row r="14" spans="2:6" x14ac:dyDescent="0.25">
      <c r="B14" s="60" t="s">
        <v>40</v>
      </c>
      <c r="C14" s="61"/>
      <c r="D14" s="66">
        <v>6.31</v>
      </c>
      <c r="E14" s="67" t="s">
        <v>53</v>
      </c>
      <c r="F14" s="10" t="s">
        <v>52</v>
      </c>
    </row>
    <row r="15" spans="2:6" x14ac:dyDescent="0.25">
      <c r="B15" s="60"/>
      <c r="C15" s="61"/>
      <c r="D15" s="66"/>
      <c r="E15" s="67"/>
    </row>
    <row r="16" spans="2:6" x14ac:dyDescent="0.25">
      <c r="B16" s="68" t="s">
        <v>45</v>
      </c>
      <c r="C16" s="69"/>
      <c r="D16" s="171" t="s">
        <v>89</v>
      </c>
      <c r="E16" s="172"/>
      <c r="F16" s="65"/>
    </row>
    <row r="17" spans="2:8" x14ac:dyDescent="0.25">
      <c r="B17" s="68" t="s">
        <v>46</v>
      </c>
      <c r="C17" s="69"/>
      <c r="D17" s="173"/>
      <c r="E17" s="174"/>
      <c r="F17" s="65"/>
    </row>
    <row r="18" spans="2:8" x14ac:dyDescent="0.25">
      <c r="B18" s="68" t="s">
        <v>47</v>
      </c>
      <c r="C18" s="69"/>
      <c r="D18" s="175"/>
      <c r="E18" s="176"/>
      <c r="F18" s="65"/>
    </row>
    <row r="20" spans="2:8" x14ac:dyDescent="0.25">
      <c r="B20" s="2" t="s">
        <v>17</v>
      </c>
    </row>
    <row r="21" spans="2:8" x14ac:dyDescent="0.25">
      <c r="B21" s="10" t="s">
        <v>141</v>
      </c>
    </row>
    <row r="22" spans="2:8" x14ac:dyDescent="0.25">
      <c r="B22" s="10" t="s">
        <v>49</v>
      </c>
    </row>
    <row r="23" spans="2:8" x14ac:dyDescent="0.25">
      <c r="B23" s="10" t="s">
        <v>50</v>
      </c>
    </row>
    <row r="24" spans="2:8" x14ac:dyDescent="0.25">
      <c r="B24" s="10" t="s">
        <v>59</v>
      </c>
    </row>
    <row r="26" spans="2:8" x14ac:dyDescent="0.25">
      <c r="B26" s="2" t="s">
        <v>92</v>
      </c>
      <c r="E26" s="25"/>
      <c r="F26" s="25"/>
    </row>
    <row r="27" spans="2:8" x14ac:dyDescent="0.25">
      <c r="B27" s="70"/>
      <c r="C27" s="71"/>
      <c r="E27" s="71"/>
      <c r="F27" s="71"/>
    </row>
    <row r="28" spans="2:8" ht="15.75" thickBot="1" x14ac:dyDescent="0.3">
      <c r="B28" s="167" t="s">
        <v>28</v>
      </c>
      <c r="C28" s="167"/>
      <c r="D28" s="167"/>
      <c r="E28" s="167"/>
      <c r="F28" s="167"/>
      <c r="G28" s="36"/>
    </row>
    <row r="29" spans="2:8" x14ac:dyDescent="0.25">
      <c r="B29" s="37"/>
      <c r="C29" s="38" t="s">
        <v>42</v>
      </c>
      <c r="D29" s="38" t="s">
        <v>43</v>
      </c>
      <c r="E29" s="38" t="s">
        <v>44</v>
      </c>
      <c r="F29" s="39" t="s">
        <v>6</v>
      </c>
      <c r="G29" s="168" t="s">
        <v>81</v>
      </c>
      <c r="H29" s="72"/>
    </row>
    <row r="30" spans="2:8" x14ac:dyDescent="0.25">
      <c r="B30" s="40"/>
      <c r="C30" s="41">
        <v>51212</v>
      </c>
      <c r="D30" s="41">
        <v>51201</v>
      </c>
      <c r="E30" s="41" t="s">
        <v>43</v>
      </c>
      <c r="F30" s="40"/>
      <c r="G30" s="169"/>
      <c r="H30" s="73" t="s">
        <v>93</v>
      </c>
    </row>
    <row r="31" spans="2:8" x14ac:dyDescent="0.25">
      <c r="B31" s="42">
        <v>2016</v>
      </c>
      <c r="C31" s="43">
        <v>65345.590000000026</v>
      </c>
      <c r="D31" s="44">
        <v>772213.78</v>
      </c>
      <c r="E31" s="45">
        <f t="shared" ref="E31:E34" si="0">$D$8/$D$11*D31</f>
        <v>48450.215529492147</v>
      </c>
      <c r="F31" s="46">
        <f>C31+E31</f>
        <v>113795.80552949218</v>
      </c>
      <c r="G31" s="47">
        <f>D67</f>
        <v>1.1108970317081677</v>
      </c>
      <c r="H31" s="74">
        <f>F31*G31:G31</f>
        <v>126415.42258355276</v>
      </c>
    </row>
    <row r="32" spans="2:8" x14ac:dyDescent="0.25">
      <c r="B32" s="42">
        <v>2017</v>
      </c>
      <c r="C32" s="43">
        <v>75353.179999999935</v>
      </c>
      <c r="D32" s="44">
        <v>927212.06999999937</v>
      </c>
      <c r="E32" s="45">
        <f t="shared" si="0"/>
        <v>58175.113934183522</v>
      </c>
      <c r="F32" s="46">
        <f>C32+E32</f>
        <v>133528.29393418346</v>
      </c>
      <c r="G32" s="47">
        <f>D68</f>
        <v>1.0831094156812902</v>
      </c>
      <c r="H32" s="74">
        <f t="shared" ref="H32:H35" si="1">F32*G32:G32</f>
        <v>144625.752419973</v>
      </c>
    </row>
    <row r="33" spans="2:9" x14ac:dyDescent="0.25">
      <c r="B33" s="42">
        <v>2018</v>
      </c>
      <c r="C33" s="43">
        <v>91863.409999999989</v>
      </c>
      <c r="D33" s="44">
        <v>673257.95000000007</v>
      </c>
      <c r="E33" s="45">
        <f t="shared" si="0"/>
        <v>42241.531593031206</v>
      </c>
      <c r="F33" s="46">
        <f>C33+E33</f>
        <v>134104.9415930312</v>
      </c>
      <c r="G33" s="47">
        <f>D69</f>
        <v>1.0643737165483935</v>
      </c>
      <c r="H33" s="74">
        <f t="shared" si="1"/>
        <v>142737.77509087985</v>
      </c>
    </row>
    <row r="34" spans="2:9" x14ac:dyDescent="0.25">
      <c r="B34" s="42">
        <v>2019</v>
      </c>
      <c r="C34" s="43">
        <v>95096.069999999963</v>
      </c>
      <c r="D34" s="75">
        <v>994294.9100000005</v>
      </c>
      <c r="E34" s="45">
        <f t="shared" si="0"/>
        <v>62384.023617626997</v>
      </c>
      <c r="F34" s="46">
        <f>C34+E34</f>
        <v>157480.09361762696</v>
      </c>
      <c r="G34" s="47">
        <f>D70</f>
        <v>1.0468954991111588</v>
      </c>
      <c r="H34" s="74">
        <f t="shared" si="1"/>
        <v>164865.2012078976</v>
      </c>
    </row>
    <row r="35" spans="2:9" ht="15.75" thickBot="1" x14ac:dyDescent="0.3">
      <c r="B35" s="37">
        <v>2020</v>
      </c>
      <c r="C35" s="48">
        <v>87203.680000000051</v>
      </c>
      <c r="D35" s="76">
        <v>889714.91000000027</v>
      </c>
      <c r="E35" s="49">
        <f>$D$8/$D$11*D35</f>
        <v>55822.468163288562</v>
      </c>
      <c r="F35" s="50">
        <f>(C35+E35)*1.02</f>
        <v>145886.67112655437</v>
      </c>
      <c r="G35" s="47">
        <f>D71</f>
        <v>1.0410361529859335</v>
      </c>
      <c r="H35" s="74">
        <f t="shared" si="1"/>
        <v>151873.29888151222</v>
      </c>
    </row>
    <row r="36" spans="2:9" ht="15.75" thickBot="1" x14ac:dyDescent="0.3">
      <c r="B36" s="51" t="s">
        <v>48</v>
      </c>
      <c r="C36" s="52">
        <f>AVERAGE(C31:C35)</f>
        <v>82972.385999999984</v>
      </c>
      <c r="D36" s="53">
        <f t="shared" ref="D36:E36" si="2">AVERAGE(D31:D35)</f>
        <v>851338.72400000005</v>
      </c>
      <c r="E36" s="54">
        <f t="shared" si="2"/>
        <v>53414.670567524481</v>
      </c>
      <c r="F36" s="55">
        <f>E36+C36</f>
        <v>136387.05656752447</v>
      </c>
      <c r="G36" s="56"/>
      <c r="H36" s="77">
        <f>AVERAGE(H31:H35)</f>
        <v>146103.49003676308</v>
      </c>
    </row>
    <row r="37" spans="2:9" ht="15.75" thickBot="1" x14ac:dyDescent="0.3">
      <c r="C37" s="57"/>
      <c r="E37" s="78"/>
      <c r="F37" s="58" t="s">
        <v>102</v>
      </c>
      <c r="G37" s="59"/>
      <c r="H37" s="79">
        <f>E50</f>
        <v>76589</v>
      </c>
      <c r="I37" s="33"/>
    </row>
    <row r="38" spans="2:9" ht="15.75" thickBot="1" x14ac:dyDescent="0.3">
      <c r="F38" s="2" t="s">
        <v>103</v>
      </c>
      <c r="G38" s="65"/>
      <c r="H38" s="80">
        <f>H36+H37</f>
        <v>222692.49003676308</v>
      </c>
    </row>
    <row r="40" spans="2:9" x14ac:dyDescent="0.25">
      <c r="B40" s="10" t="s">
        <v>134</v>
      </c>
    </row>
    <row r="41" spans="2:9" x14ac:dyDescent="0.25">
      <c r="B41" s="10" t="s">
        <v>130</v>
      </c>
      <c r="E41" s="10">
        <v>2.68</v>
      </c>
    </row>
    <row r="42" spans="2:9" x14ac:dyDescent="0.25">
      <c r="B42" s="10" t="s">
        <v>135</v>
      </c>
    </row>
    <row r="44" spans="2:9" x14ac:dyDescent="0.25">
      <c r="B44" s="10" t="s">
        <v>87</v>
      </c>
      <c r="C44" s="81">
        <v>1.7399999999999999E-2</v>
      </c>
      <c r="E44" s="35">
        <f>E41*(1+C44)</f>
        <v>2.7266320000000004</v>
      </c>
    </row>
    <row r="45" spans="2:9" x14ac:dyDescent="0.25">
      <c r="B45" s="10" t="s">
        <v>85</v>
      </c>
      <c r="C45" s="81">
        <v>2.0799999999999999E-2</v>
      </c>
      <c r="E45" s="35">
        <f>E44*(1+C45)</f>
        <v>2.7833459456000003</v>
      </c>
    </row>
    <row r="47" spans="2:9" x14ac:dyDescent="0.25">
      <c r="B47" s="10" t="s">
        <v>86</v>
      </c>
      <c r="E47" s="26">
        <f>ROUND(E45,2)</f>
        <v>2.78</v>
      </c>
      <c r="F47" s="10" t="s">
        <v>57</v>
      </c>
    </row>
    <row r="48" spans="2:9" x14ac:dyDescent="0.25">
      <c r="B48" s="10" t="s">
        <v>75</v>
      </c>
      <c r="E48" s="82">
        <f>D10*1000</f>
        <v>27550</v>
      </c>
    </row>
    <row r="50" spans="2:5" x14ac:dyDescent="0.25">
      <c r="B50" s="10" t="s">
        <v>88</v>
      </c>
      <c r="E50" s="26">
        <f>E48*E47</f>
        <v>76589</v>
      </c>
    </row>
    <row r="52" spans="2:5" x14ac:dyDescent="0.25">
      <c r="B52" s="10" t="s">
        <v>136</v>
      </c>
    </row>
    <row r="53" spans="2:5" x14ac:dyDescent="0.25">
      <c r="B53" s="10" t="s">
        <v>131</v>
      </c>
    </row>
    <row r="55" spans="2:5" x14ac:dyDescent="0.25">
      <c r="B55" s="2" t="s">
        <v>132</v>
      </c>
    </row>
    <row r="57" spans="2:5" x14ac:dyDescent="0.25">
      <c r="B57" s="170" t="s">
        <v>133</v>
      </c>
      <c r="C57" s="170"/>
      <c r="D57" s="170"/>
    </row>
    <row r="58" spans="2:5" x14ac:dyDescent="0.25">
      <c r="B58" s="170"/>
      <c r="C58" s="170"/>
      <c r="D58" s="170"/>
    </row>
    <row r="59" spans="2:5" x14ac:dyDescent="0.25">
      <c r="B59" s="170"/>
      <c r="C59" s="170"/>
      <c r="D59" s="170"/>
    </row>
    <row r="60" spans="2:5" x14ac:dyDescent="0.25">
      <c r="C60" s="18" t="s">
        <v>31</v>
      </c>
      <c r="D60" s="10" t="s">
        <v>81</v>
      </c>
    </row>
    <row r="61" spans="2:5" x14ac:dyDescent="0.25">
      <c r="B61" s="10">
        <v>2010</v>
      </c>
      <c r="C61" s="83">
        <v>0.95701655424999987</v>
      </c>
      <c r="D61" s="10">
        <f t="shared" ref="D61:D73" si="3">$C$73/C61</f>
        <v>1.202323507247733</v>
      </c>
    </row>
    <row r="62" spans="2:5" x14ac:dyDescent="0.25">
      <c r="B62" s="10">
        <v>2011</v>
      </c>
      <c r="C62" s="83">
        <v>0.98796152424999995</v>
      </c>
      <c r="D62" s="10">
        <f t="shared" si="3"/>
        <v>1.16466428272447</v>
      </c>
    </row>
    <row r="63" spans="2:5" x14ac:dyDescent="0.25">
      <c r="B63" s="10">
        <v>2012</v>
      </c>
      <c r="C63" s="83">
        <v>0.99999197274999996</v>
      </c>
      <c r="D63" s="10">
        <f t="shared" si="3"/>
        <v>1.1506527365771799</v>
      </c>
    </row>
    <row r="64" spans="2:5" x14ac:dyDescent="0.25">
      <c r="B64" s="10">
        <v>2013</v>
      </c>
      <c r="C64" s="83">
        <v>1.0173536025000001</v>
      </c>
      <c r="D64" s="10">
        <f t="shared" si="3"/>
        <v>1.13101629283315</v>
      </c>
    </row>
    <row r="65" spans="2:4" x14ac:dyDescent="0.25">
      <c r="B65" s="10">
        <v>2014</v>
      </c>
      <c r="C65" s="83">
        <v>1.0371563099999999</v>
      </c>
      <c r="D65" s="10">
        <f t="shared" si="3"/>
        <v>1.1094214911540192</v>
      </c>
    </row>
    <row r="66" spans="2:4" x14ac:dyDescent="0.25">
      <c r="B66" s="10">
        <v>2015</v>
      </c>
      <c r="C66" s="83">
        <v>1.0280665250000001</v>
      </c>
      <c r="D66" s="10">
        <f t="shared" si="3"/>
        <v>1.1192305867560468</v>
      </c>
    </row>
    <row r="67" spans="2:4" x14ac:dyDescent="0.25">
      <c r="B67" s="10">
        <v>2016</v>
      </c>
      <c r="C67" s="83">
        <v>1.035778715</v>
      </c>
      <c r="D67" s="10">
        <f t="shared" si="3"/>
        <v>1.1108970317081677</v>
      </c>
    </row>
    <row r="68" spans="2:4" x14ac:dyDescent="0.25">
      <c r="B68" s="10">
        <v>2017</v>
      </c>
      <c r="C68" s="83">
        <v>1.0623520424999999</v>
      </c>
      <c r="D68" s="10">
        <f t="shared" si="3"/>
        <v>1.0831094156812902</v>
      </c>
    </row>
    <row r="69" spans="2:4" x14ac:dyDescent="0.25">
      <c r="B69" s="10">
        <v>2018</v>
      </c>
      <c r="C69" s="83">
        <v>1.0810521550000001</v>
      </c>
      <c r="D69" s="10">
        <f t="shared" si="3"/>
        <v>1.0643737165483935</v>
      </c>
    </row>
    <row r="70" spans="2:4" x14ac:dyDescent="0.25">
      <c r="B70" s="10">
        <v>2019</v>
      </c>
      <c r="C70" s="83">
        <v>1.0991006274999999</v>
      </c>
      <c r="D70" s="10">
        <f t="shared" si="3"/>
        <v>1.0468954991111588</v>
      </c>
    </row>
    <row r="71" spans="2:4" x14ac:dyDescent="0.25">
      <c r="B71" s="10">
        <v>2020</v>
      </c>
      <c r="C71" s="83">
        <v>1.1052867824999999</v>
      </c>
      <c r="D71" s="10">
        <f t="shared" si="3"/>
        <v>1.0410361529859335</v>
      </c>
    </row>
    <row r="72" spans="2:4" x14ac:dyDescent="0.25">
      <c r="B72" s="10">
        <v>2021</v>
      </c>
      <c r="C72" s="83">
        <v>1.130906</v>
      </c>
      <c r="D72" s="10">
        <f t="shared" si="3"/>
        <v>1.0174528210125335</v>
      </c>
    </row>
    <row r="73" spans="2:4" x14ac:dyDescent="0.25">
      <c r="B73" s="10">
        <v>2022</v>
      </c>
      <c r="C73" s="83">
        <v>1.1506435000000002</v>
      </c>
      <c r="D73" s="10">
        <f t="shared" si="3"/>
        <v>1</v>
      </c>
    </row>
  </sheetData>
  <mergeCells count="5">
    <mergeCell ref="B7:E7"/>
    <mergeCell ref="B28:F28"/>
    <mergeCell ref="G29:G30"/>
    <mergeCell ref="B57:D59"/>
    <mergeCell ref="D16:E18"/>
  </mergeCells>
  <pageMargins left="0.7" right="0.7" top="0.75" bottom="0.75" header="0.3" footer="0.3"/>
  <pageSetup scale="4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workbookViewId="0">
      <selection activeCell="F10" sqref="F10"/>
    </sheetView>
  </sheetViews>
  <sheetFormatPr defaultRowHeight="15" x14ac:dyDescent="0.25"/>
  <cols>
    <col min="1" max="1" width="9.140625" style="10"/>
    <col min="2" max="4" width="11.42578125" style="18" customWidth="1"/>
    <col min="5" max="5" width="2.7109375" style="18" customWidth="1"/>
    <col min="6" max="9" width="11.42578125" style="18" customWidth="1"/>
    <col min="10" max="10" width="4.28515625" style="18" customWidth="1"/>
    <col min="11" max="13" width="11.42578125" style="18" customWidth="1"/>
    <col min="14" max="14" width="2.7109375" style="18" customWidth="1"/>
    <col min="15" max="15" width="15.7109375" style="18" customWidth="1"/>
    <col min="16" max="16" width="21.5703125" style="18" customWidth="1"/>
    <col min="17" max="16384" width="9.140625" style="10"/>
  </cols>
  <sheetData>
    <row r="1" spans="1:20" x14ac:dyDescent="0.25">
      <c r="A1" s="178" t="s">
        <v>77</v>
      </c>
      <c r="B1" s="178"/>
      <c r="C1" s="178"/>
      <c r="D1" s="178"/>
      <c r="E1" s="178"/>
      <c r="F1" s="178"/>
      <c r="G1" s="178"/>
      <c r="H1" s="178"/>
      <c r="I1" s="178"/>
      <c r="J1" s="6"/>
    </row>
    <row r="2" spans="1:20" ht="15" customHeight="1" x14ac:dyDescent="0.25">
      <c r="A2" s="178" t="s">
        <v>137</v>
      </c>
      <c r="B2" s="178"/>
      <c r="C2" s="178"/>
      <c r="D2" s="178"/>
      <c r="E2" s="178"/>
      <c r="F2" s="178"/>
      <c r="G2" s="178"/>
      <c r="H2" s="178"/>
      <c r="I2" s="178"/>
      <c r="J2" s="6"/>
      <c r="L2" s="8"/>
      <c r="M2" s="8"/>
    </row>
    <row r="3" spans="1:20" ht="14.25" customHeight="1" x14ac:dyDescent="0.25">
      <c r="A3" s="178" t="s">
        <v>62</v>
      </c>
      <c r="B3" s="178"/>
      <c r="C3" s="178"/>
      <c r="D3" s="178"/>
      <c r="E3" s="178"/>
      <c r="F3" s="178"/>
      <c r="G3" s="178"/>
      <c r="H3" s="178"/>
      <c r="I3" s="178"/>
      <c r="J3" s="6"/>
      <c r="K3" s="181" t="s">
        <v>96</v>
      </c>
      <c r="L3" s="181"/>
      <c r="M3" s="181"/>
      <c r="N3" s="181"/>
      <c r="O3" s="181"/>
      <c r="P3" s="181"/>
    </row>
    <row r="4" spans="1:20" x14ac:dyDescent="0.25">
      <c r="A4" s="183" t="s">
        <v>97</v>
      </c>
      <c r="B4" s="183"/>
      <c r="C4" s="183"/>
      <c r="D4" s="183"/>
      <c r="E4" s="183"/>
      <c r="F4" s="183"/>
      <c r="G4" s="183"/>
      <c r="H4" s="183"/>
      <c r="I4" s="183"/>
      <c r="J4" s="6"/>
      <c r="K4" s="182" t="s">
        <v>94</v>
      </c>
      <c r="L4" s="182"/>
      <c r="M4" s="182"/>
      <c r="N4" s="182"/>
      <c r="O4" s="182"/>
      <c r="P4" s="182"/>
    </row>
    <row r="5" spans="1:20" x14ac:dyDescent="0.25">
      <c r="A5" s="1"/>
      <c r="B5" s="6"/>
      <c r="C5" s="6"/>
      <c r="D5" s="6"/>
      <c r="E5" s="6"/>
      <c r="K5" s="7"/>
      <c r="L5" s="7"/>
      <c r="M5" s="7"/>
      <c r="P5" s="25"/>
    </row>
    <row r="6" spans="1:20" ht="15" customHeight="1" x14ac:dyDescent="0.25">
      <c r="A6" s="1"/>
      <c r="B6" s="177" t="s">
        <v>63</v>
      </c>
      <c r="C6" s="177"/>
      <c r="D6" s="177"/>
      <c r="E6" s="9"/>
      <c r="F6" s="177" t="s">
        <v>71</v>
      </c>
      <c r="G6" s="177"/>
      <c r="H6" s="177"/>
      <c r="I6" s="177"/>
      <c r="J6" s="9"/>
      <c r="K6" s="180" t="s">
        <v>68</v>
      </c>
      <c r="L6" s="180"/>
      <c r="M6" s="180"/>
      <c r="O6" s="179" t="s">
        <v>95</v>
      </c>
      <c r="P6" s="179" t="s">
        <v>104</v>
      </c>
    </row>
    <row r="7" spans="1:20" x14ac:dyDescent="0.25">
      <c r="A7" s="1"/>
      <c r="B7" s="178" t="s">
        <v>64</v>
      </c>
      <c r="C7" s="178"/>
      <c r="D7" s="6" t="s">
        <v>65</v>
      </c>
      <c r="E7" s="6"/>
      <c r="F7" s="178" t="s">
        <v>64</v>
      </c>
      <c r="G7" s="178"/>
      <c r="H7" s="6" t="s">
        <v>65</v>
      </c>
      <c r="I7" s="6"/>
      <c r="J7" s="3"/>
      <c r="K7" s="178" t="s">
        <v>64</v>
      </c>
      <c r="L7" s="178"/>
      <c r="M7" s="6" t="s">
        <v>65</v>
      </c>
      <c r="N7" s="3"/>
      <c r="O7" s="179"/>
      <c r="P7" s="179"/>
      <c r="Q7" s="1"/>
      <c r="R7" s="1"/>
    </row>
    <row r="8" spans="1:20" x14ac:dyDescent="0.25">
      <c r="A8" s="24" t="s">
        <v>56</v>
      </c>
      <c r="B8" s="6" t="s">
        <v>98</v>
      </c>
      <c r="C8" s="6" t="s">
        <v>99</v>
      </c>
      <c r="D8" s="6" t="s">
        <v>66</v>
      </c>
      <c r="E8" s="6"/>
      <c r="F8" s="6" t="s">
        <v>98</v>
      </c>
      <c r="G8" s="6" t="s">
        <v>99</v>
      </c>
      <c r="H8" s="6" t="s">
        <v>66</v>
      </c>
      <c r="I8" s="6" t="s">
        <v>8</v>
      </c>
      <c r="J8" s="3"/>
      <c r="K8" s="6" t="s">
        <v>98</v>
      </c>
      <c r="L8" s="6" t="s">
        <v>99</v>
      </c>
      <c r="M8" s="6" t="s">
        <v>66</v>
      </c>
      <c r="N8" s="3"/>
      <c r="O8" s="179"/>
      <c r="P8" s="179"/>
      <c r="Q8" s="6"/>
    </row>
    <row r="9" spans="1:20" x14ac:dyDescent="0.25">
      <c r="A9" s="1"/>
      <c r="B9" s="3" t="s">
        <v>57</v>
      </c>
      <c r="C9" s="3" t="s">
        <v>57</v>
      </c>
      <c r="D9" s="3" t="s">
        <v>57</v>
      </c>
      <c r="E9" s="3"/>
      <c r="F9" s="3" t="s">
        <v>57</v>
      </c>
      <c r="G9" s="3" t="s">
        <v>57</v>
      </c>
      <c r="H9" s="3" t="s">
        <v>57</v>
      </c>
      <c r="I9" s="3" t="s">
        <v>70</v>
      </c>
      <c r="O9" s="4" t="s">
        <v>57</v>
      </c>
      <c r="P9" s="4" t="s">
        <v>57</v>
      </c>
      <c r="R9" s="26"/>
    </row>
    <row r="10" spans="1:20" x14ac:dyDescent="0.25">
      <c r="A10" s="1">
        <v>2022</v>
      </c>
      <c r="B10" s="29">
        <v>72.864214714341017</v>
      </c>
      <c r="C10" s="29">
        <v>59.505762284222087</v>
      </c>
      <c r="D10" s="29">
        <v>26.507154653013842</v>
      </c>
      <c r="E10" s="29"/>
      <c r="F10" s="29">
        <v>130.91154038203734</v>
      </c>
      <c r="G10" s="29">
        <v>63.551021491130825</v>
      </c>
      <c r="H10" s="29">
        <v>1.3579743421834811</v>
      </c>
      <c r="I10" s="5">
        <v>285.71463500630614</v>
      </c>
      <c r="K10" s="27">
        <v>0.16</v>
      </c>
      <c r="L10" s="27">
        <v>0.15</v>
      </c>
      <c r="M10" s="27">
        <v>0.69</v>
      </c>
      <c r="O10" s="30">
        <f t="shared" ref="O10:O41" si="0">B10*K10+C10*L10+D10*M10</f>
        <v>38.874075407507419</v>
      </c>
      <c r="P10" s="31">
        <f>F10*K10+G10*L10+H10*M10</f>
        <v>31.415501980902199</v>
      </c>
      <c r="R10" s="26"/>
      <c r="S10" s="26"/>
      <c r="T10" s="26"/>
    </row>
    <row r="11" spans="1:20" x14ac:dyDescent="0.25">
      <c r="A11" s="1">
        <v>2023</v>
      </c>
      <c r="B11" s="29">
        <v>64.525616750701332</v>
      </c>
      <c r="C11" s="29">
        <v>52.15211918523746</v>
      </c>
      <c r="D11" s="29">
        <v>23.711954658441069</v>
      </c>
      <c r="E11" s="29"/>
      <c r="F11" s="29">
        <v>135.540227963192</v>
      </c>
      <c r="G11" s="29">
        <v>65.817304980885893</v>
      </c>
      <c r="H11" s="29">
        <v>1.3926851139025396</v>
      </c>
      <c r="I11" s="5">
        <v>292.14757734301571</v>
      </c>
      <c r="K11" s="28">
        <f>K10</f>
        <v>0.16</v>
      </c>
      <c r="L11" s="28">
        <f t="shared" ref="L11:M11" si="1">L10</f>
        <v>0.15</v>
      </c>
      <c r="M11" s="28">
        <f t="shared" si="1"/>
        <v>0.69</v>
      </c>
      <c r="O11" s="30">
        <f t="shared" si="0"/>
        <v>34.508165272222172</v>
      </c>
      <c r="P11" s="31">
        <f t="shared" ref="P11:P74" si="2">F11*K11+G11*L11+H11*M11</f>
        <v>32.519984949836356</v>
      </c>
      <c r="Q11" s="26"/>
      <c r="R11" s="26"/>
    </row>
    <row r="12" spans="1:20" x14ac:dyDescent="0.25">
      <c r="A12" s="1">
        <v>2024</v>
      </c>
      <c r="B12" s="29">
        <v>63.446621129012698</v>
      </c>
      <c r="C12" s="29">
        <v>52.145815066988114</v>
      </c>
      <c r="D12" s="29">
        <v>24.842216404795842</v>
      </c>
      <c r="E12" s="29"/>
      <c r="F12" s="29">
        <v>138.55539800648114</v>
      </c>
      <c r="G12" s="29">
        <v>67.281542311794823</v>
      </c>
      <c r="H12" s="29">
        <v>1.4237659140711976</v>
      </c>
      <c r="I12" s="5">
        <v>299.70385697399109</v>
      </c>
      <c r="K12" s="28">
        <f t="shared" ref="K12:K75" si="3">K11</f>
        <v>0.16</v>
      </c>
      <c r="L12" s="28">
        <f t="shared" ref="L12:L75" si="4">L11</f>
        <v>0.15</v>
      </c>
      <c r="M12" s="28">
        <f t="shared" ref="M12:M75" si="5">M11</f>
        <v>0.69</v>
      </c>
      <c r="O12" s="30">
        <f t="shared" si="0"/>
        <v>35.114460959999377</v>
      </c>
      <c r="P12" s="31">
        <f t="shared" si="2"/>
        <v>33.243493508515336</v>
      </c>
      <c r="R12" s="26"/>
    </row>
    <row r="13" spans="1:20" x14ac:dyDescent="0.25">
      <c r="A13" s="1">
        <v>2025</v>
      </c>
      <c r="B13" s="29">
        <v>62.095770035805891</v>
      </c>
      <c r="C13" s="29">
        <v>51.90098589760067</v>
      </c>
      <c r="D13" s="29">
        <v>26.655060923974638</v>
      </c>
      <c r="E13" s="29"/>
      <c r="F13" s="29">
        <v>141.63843053162765</v>
      </c>
      <c r="G13" s="29">
        <v>68.778737209308233</v>
      </c>
      <c r="H13" s="29">
        <v>1.4555483294763412</v>
      </c>
      <c r="I13" s="5">
        <v>306.61481288545673</v>
      </c>
      <c r="K13" s="28">
        <f t="shared" si="3"/>
        <v>0.16</v>
      </c>
      <c r="L13" s="28">
        <f t="shared" si="4"/>
        <v>0.15</v>
      </c>
      <c r="M13" s="28">
        <f t="shared" si="5"/>
        <v>0.69</v>
      </c>
      <c r="O13" s="30">
        <f t="shared" si="0"/>
        <v>36.112463127911539</v>
      </c>
      <c r="P13" s="31">
        <f t="shared" si="2"/>
        <v>33.983287813795336</v>
      </c>
      <c r="R13" s="26"/>
    </row>
    <row r="14" spans="1:20" x14ac:dyDescent="0.25">
      <c r="A14" s="1">
        <v>2026</v>
      </c>
      <c r="B14" s="29">
        <v>68.694844535563561</v>
      </c>
      <c r="C14" s="29">
        <v>58.717703645385789</v>
      </c>
      <c r="D14" s="29">
        <v>27.267459476463134</v>
      </c>
      <c r="E14" s="29"/>
      <c r="F14" s="29">
        <v>144.79087109167659</v>
      </c>
      <c r="G14" s="29">
        <v>70.309640314765645</v>
      </c>
      <c r="H14" s="29">
        <v>1.4880483818740218</v>
      </c>
      <c r="I14" s="5">
        <v>312.30496428589424</v>
      </c>
      <c r="K14" s="28">
        <f t="shared" si="3"/>
        <v>0.16</v>
      </c>
      <c r="L14" s="28">
        <f t="shared" si="4"/>
        <v>0.15</v>
      </c>
      <c r="M14" s="28">
        <f t="shared" si="5"/>
        <v>0.69</v>
      </c>
      <c r="O14" s="30">
        <f t="shared" si="0"/>
        <v>38.613377711257598</v>
      </c>
      <c r="P14" s="31">
        <f t="shared" si="2"/>
        <v>34.739738805376177</v>
      </c>
      <c r="R14" s="26"/>
    </row>
    <row r="15" spans="1:20" x14ac:dyDescent="0.25">
      <c r="A15" s="1">
        <v>2027</v>
      </c>
      <c r="B15" s="29">
        <v>70.98416118383453</v>
      </c>
      <c r="C15" s="29">
        <v>61.184058488152623</v>
      </c>
      <c r="D15" s="29">
        <v>28.175756657355443</v>
      </c>
      <c r="E15" s="29"/>
      <c r="F15" s="29">
        <v>148.01430085532726</v>
      </c>
      <c r="G15" s="29">
        <v>71.875019568057382</v>
      </c>
      <c r="H15" s="29">
        <v>1.5212824630827</v>
      </c>
      <c r="I15" s="5">
        <v>318.75391512730653</v>
      </c>
      <c r="K15" s="28">
        <f t="shared" si="3"/>
        <v>0.16</v>
      </c>
      <c r="L15" s="28">
        <f t="shared" si="4"/>
        <v>0.15</v>
      </c>
      <c r="M15" s="28">
        <f t="shared" si="5"/>
        <v>0.69</v>
      </c>
      <c r="O15" s="30">
        <f t="shared" si="0"/>
        <v>39.976346656211675</v>
      </c>
      <c r="P15" s="31">
        <f t="shared" si="2"/>
        <v>35.513225971588035</v>
      </c>
      <c r="R15" s="26"/>
    </row>
    <row r="16" spans="1:20" x14ac:dyDescent="0.25">
      <c r="A16" s="1">
        <v>2028</v>
      </c>
      <c r="B16" s="29">
        <v>73.542868128012685</v>
      </c>
      <c r="C16" s="29">
        <v>64.203701610232997</v>
      </c>
      <c r="D16" s="29">
        <v>31.273836347945885</v>
      </c>
      <c r="E16" s="29"/>
      <c r="F16" s="29">
        <v>151.31033743711106</v>
      </c>
      <c r="G16" s="29">
        <v>73.475660610858256</v>
      </c>
      <c r="H16" s="29">
        <v>1.5552673436260676</v>
      </c>
      <c r="I16" s="5">
        <v>326.38079949430778</v>
      </c>
      <c r="K16" s="28">
        <f t="shared" si="3"/>
        <v>0.16</v>
      </c>
      <c r="L16" s="28">
        <f t="shared" si="4"/>
        <v>0.15</v>
      </c>
      <c r="M16" s="28">
        <f t="shared" si="5"/>
        <v>0.69</v>
      </c>
      <c r="O16" s="30">
        <f t="shared" si="0"/>
        <v>42.976361222099641</v>
      </c>
      <c r="P16" s="31">
        <f t="shared" si="2"/>
        <v>36.304137548668493</v>
      </c>
      <c r="R16" s="26"/>
    </row>
    <row r="17" spans="1:18" x14ac:dyDescent="0.25">
      <c r="A17" s="1">
        <v>2029</v>
      </c>
      <c r="B17" s="29">
        <v>77.184145140836677</v>
      </c>
      <c r="C17" s="29">
        <v>66.564065677371303</v>
      </c>
      <c r="D17" s="29">
        <v>36.527439517183808</v>
      </c>
      <c r="E17" s="29"/>
      <c r="F17" s="29">
        <v>154.68063574713298</v>
      </c>
      <c r="G17" s="29">
        <v>75.112367199364286</v>
      </c>
      <c r="H17" s="29">
        <v>1.5900201815798574</v>
      </c>
      <c r="I17" s="5">
        <v>334.78990701376006</v>
      </c>
      <c r="K17" s="28">
        <f t="shared" si="3"/>
        <v>0.16</v>
      </c>
      <c r="L17" s="28">
        <f t="shared" si="4"/>
        <v>0.15</v>
      </c>
      <c r="M17" s="28">
        <f t="shared" si="5"/>
        <v>0.69</v>
      </c>
      <c r="O17" s="30">
        <f t="shared" si="0"/>
        <v>47.53800634099639</v>
      </c>
      <c r="P17" s="31">
        <f t="shared" si="2"/>
        <v>37.11287072473602</v>
      </c>
      <c r="R17" s="26"/>
    </row>
    <row r="18" spans="1:18" x14ac:dyDescent="0.25">
      <c r="A18" s="1">
        <v>2030</v>
      </c>
      <c r="B18" s="29">
        <f>B17*(1+'Escalation Sheet'!$C11)</f>
        <v>78.523500395885989</v>
      </c>
      <c r="C18" s="29">
        <f>C17*(1+'Escalation Sheet'!$C11)</f>
        <v>67.719133612628724</v>
      </c>
      <c r="D18" s="29">
        <f>D17*(1+'Escalation Sheet'!$C11)</f>
        <v>37.161290134840669</v>
      </c>
      <c r="E18" s="29"/>
      <c r="F18" s="29">
        <f>F17*(1+'Escalation Sheet'!$C11)</f>
        <v>157.36476630223945</v>
      </c>
      <c r="G18" s="29">
        <f>G17*(1+'Escalation Sheet'!$C11)</f>
        <v>76.415771461264129</v>
      </c>
      <c r="H18" s="29">
        <f>H17*(1+'Escalation Sheet'!$C11)</f>
        <v>1.6176113647425081</v>
      </c>
      <c r="I18" s="29">
        <f>I17*(1+'Escalation Sheet'!$C11)</f>
        <v>340.59942424658237</v>
      </c>
      <c r="K18" s="28">
        <f t="shared" si="3"/>
        <v>0.16</v>
      </c>
      <c r="L18" s="28">
        <f t="shared" si="4"/>
        <v>0.15</v>
      </c>
      <c r="M18" s="28">
        <f t="shared" si="5"/>
        <v>0.69</v>
      </c>
      <c r="O18" s="30">
        <f t="shared" si="0"/>
        <v>48.362920298276123</v>
      </c>
      <c r="P18" s="31">
        <f t="shared" si="2"/>
        <v>37.756880169220267</v>
      </c>
      <c r="R18" s="26"/>
    </row>
    <row r="19" spans="1:18" x14ac:dyDescent="0.25">
      <c r="A19" s="1">
        <v>2031</v>
      </c>
      <c r="B19" s="29">
        <f>B18*(1+'Escalation Sheet'!$C12)</f>
        <v>79.896654713304954</v>
      </c>
      <c r="C19" s="29">
        <f>C18*(1+'Escalation Sheet'!$C12)</f>
        <v>68.903350060230238</v>
      </c>
      <c r="D19" s="29">
        <f>D18*(1+'Escalation Sheet'!$C12)</f>
        <v>37.811136177518982</v>
      </c>
      <c r="E19" s="29"/>
      <c r="F19" s="29">
        <f>F18*(1+'Escalation Sheet'!$C12)</f>
        <v>160.11663175867122</v>
      </c>
      <c r="G19" s="29">
        <f>G18*(1+'Escalation Sheet'!$C12)</f>
        <v>77.752067550612097</v>
      </c>
      <c r="H19" s="29">
        <f>H18*(1+'Escalation Sheet'!$C12)</f>
        <v>1.6458988203220932</v>
      </c>
      <c r="I19" s="29">
        <f>I18*(1+'Escalation Sheet'!$C12)</f>
        <v>346.55554652280114</v>
      </c>
      <c r="K19" s="28">
        <f t="shared" si="3"/>
        <v>0.16</v>
      </c>
      <c r="L19" s="28">
        <f t="shared" si="4"/>
        <v>0.15</v>
      </c>
      <c r="M19" s="28">
        <f t="shared" si="5"/>
        <v>0.69</v>
      </c>
      <c r="O19" s="30">
        <f t="shared" si="0"/>
        <v>49.208651225651423</v>
      </c>
      <c r="P19" s="31">
        <f t="shared" si="2"/>
        <v>38.417141400001455</v>
      </c>
      <c r="R19" s="26"/>
    </row>
    <row r="20" spans="1:18" x14ac:dyDescent="0.25">
      <c r="A20" s="1">
        <v>2032</v>
      </c>
      <c r="B20" s="29">
        <f>B19*(1+'Escalation Sheet'!$C13)</f>
        <v>81.282634893115159</v>
      </c>
      <c r="C20" s="29">
        <f>C19*(1+'Escalation Sheet'!$C13)</f>
        <v>70.098627607815729</v>
      </c>
      <c r="D20" s="29">
        <f>D19*(1+'Escalation Sheet'!$C13)</f>
        <v>38.467052066690982</v>
      </c>
      <c r="E20" s="29"/>
      <c r="F20" s="29">
        <f>F19*(1+'Escalation Sheet'!$C13)</f>
        <v>162.89420084303154</v>
      </c>
      <c r="G20" s="29">
        <f>G19*(1+'Escalation Sheet'!$C13)</f>
        <v>79.100845230367284</v>
      </c>
      <c r="H20" s="29">
        <f>H19*(1+'Escalation Sheet'!$C13)</f>
        <v>1.6744504931189712</v>
      </c>
      <c r="I20" s="29">
        <f>I19*(1+'Escalation Sheet'!$C13)</f>
        <v>352.56730158823456</v>
      </c>
      <c r="K20" s="28">
        <f t="shared" si="3"/>
        <v>0.16</v>
      </c>
      <c r="L20" s="28">
        <f t="shared" si="4"/>
        <v>0.15</v>
      </c>
      <c r="M20" s="28">
        <f t="shared" si="5"/>
        <v>0.69</v>
      </c>
      <c r="O20" s="30">
        <f t="shared" si="0"/>
        <v>50.062281650087556</v>
      </c>
      <c r="P20" s="31">
        <f t="shared" si="2"/>
        <v>39.083569759692232</v>
      </c>
      <c r="R20" s="26"/>
    </row>
    <row r="21" spans="1:18" x14ac:dyDescent="0.25">
      <c r="A21" s="1">
        <v>2033</v>
      </c>
      <c r="B21" s="29">
        <f>B20*(1+'Escalation Sheet'!$C14)</f>
        <v>82.686469256367729</v>
      </c>
      <c r="C21" s="29">
        <f>C20*(1+'Escalation Sheet'!$C14)</f>
        <v>71.309302709356174</v>
      </c>
      <c r="D21" s="29">
        <f>D20*(1+'Escalation Sheet'!$C14)</f>
        <v>39.131417458084329</v>
      </c>
      <c r="E21" s="29"/>
      <c r="F21" s="29">
        <f>F20*(1+'Escalation Sheet'!$C14)</f>
        <v>165.70755054581514</v>
      </c>
      <c r="G21" s="29">
        <f>G20*(1+'Escalation Sheet'!$C14)</f>
        <v>80.466997851314346</v>
      </c>
      <c r="H21" s="29">
        <f>H20*(1+'Escalation Sheet'!$C14)</f>
        <v>1.7033699682921946</v>
      </c>
      <c r="I21" s="29">
        <f>I20*(1+'Escalation Sheet'!$C14)</f>
        <v>358.65650002501803</v>
      </c>
      <c r="K21" s="28">
        <f t="shared" si="3"/>
        <v>0.16</v>
      </c>
      <c r="L21" s="28">
        <f t="shared" si="4"/>
        <v>0.15</v>
      </c>
      <c r="M21" s="28">
        <f t="shared" si="5"/>
        <v>0.69</v>
      </c>
      <c r="O21" s="30">
        <f t="shared" si="0"/>
        <v>50.926908533500452</v>
      </c>
      <c r="P21" s="31">
        <f t="shared" si="2"/>
        <v>39.758583043149187</v>
      </c>
      <c r="R21" s="26"/>
    </row>
    <row r="22" spans="1:18" x14ac:dyDescent="0.25">
      <c r="A22" s="1">
        <v>2034</v>
      </c>
      <c r="B22" s="29">
        <f>B21*(1+'Escalation Sheet'!$C15)</f>
        <v>84.109921359141453</v>
      </c>
      <c r="C22" s="29">
        <f>C21*(1+'Escalation Sheet'!$C15)</f>
        <v>72.536896266099362</v>
      </c>
      <c r="D22" s="29">
        <f>D21*(1+'Escalation Sheet'!$C15)</f>
        <v>39.80506695559189</v>
      </c>
      <c r="E22" s="29"/>
      <c r="F22" s="29">
        <f>F21*(1+'Escalation Sheet'!$C15)</f>
        <v>168.56021511586218</v>
      </c>
      <c r="G22" s="29">
        <f>G21*(1+'Escalation Sheet'!$C15)</f>
        <v>81.85224163213428</v>
      </c>
      <c r="H22" s="29">
        <f>H21*(1+'Escalation Sheet'!$C15)</f>
        <v>1.7326935757091411</v>
      </c>
      <c r="I22" s="29">
        <f>I21*(1+'Escalation Sheet'!$C15)</f>
        <v>364.83079134166849</v>
      </c>
      <c r="K22" s="28">
        <f t="shared" si="3"/>
        <v>0.16</v>
      </c>
      <c r="L22" s="28">
        <f t="shared" si="4"/>
        <v>0.15</v>
      </c>
      <c r="M22" s="28">
        <f t="shared" si="5"/>
        <v>0.69</v>
      </c>
      <c r="O22" s="30">
        <f t="shared" si="0"/>
        <v>51.803618056735942</v>
      </c>
      <c r="P22" s="31">
        <f t="shared" si="2"/>
        <v>40.443029230597404</v>
      </c>
      <c r="R22" s="26"/>
    </row>
    <row r="23" spans="1:18" x14ac:dyDescent="0.25">
      <c r="A23" s="1">
        <v>2035</v>
      </c>
      <c r="B23" s="29">
        <f>B22*(1+'Escalation Sheet'!$C16)</f>
        <v>85.553253548621598</v>
      </c>
      <c r="C23" s="29">
        <f>C22*(1+'Escalation Sheet'!$C16)</f>
        <v>73.781634527817687</v>
      </c>
      <c r="D23" s="29">
        <f>D22*(1+'Escalation Sheet'!$C16)</f>
        <v>40.488124715164673</v>
      </c>
      <c r="E23" s="29"/>
      <c r="F23" s="29">
        <f>F22*(1+'Escalation Sheet'!$C16)</f>
        <v>171.45272030919844</v>
      </c>
      <c r="G23" s="29">
        <f>G22*(1+'Escalation Sheet'!$C16)</f>
        <v>83.256831878085407</v>
      </c>
      <c r="H23" s="29">
        <f>H22*(1+'Escalation Sheet'!$C16)</f>
        <v>1.7624267198128913</v>
      </c>
      <c r="I23" s="29">
        <f>I22*(1+'Escalation Sheet'!$C16)</f>
        <v>371.09131348160167</v>
      </c>
      <c r="K23" s="28">
        <f t="shared" si="3"/>
        <v>0.16</v>
      </c>
      <c r="L23" s="28">
        <f t="shared" si="4"/>
        <v>0.15</v>
      </c>
      <c r="M23" s="28">
        <f t="shared" si="5"/>
        <v>0.69</v>
      </c>
      <c r="O23" s="30">
        <f t="shared" si="0"/>
        <v>52.692571800415735</v>
      </c>
      <c r="P23" s="31">
        <f t="shared" si="2"/>
        <v>41.137034467855457</v>
      </c>
      <c r="R23" s="26"/>
    </row>
    <row r="24" spans="1:18" x14ac:dyDescent="0.25">
      <c r="A24" s="1">
        <v>2036</v>
      </c>
      <c r="B24" s="29">
        <f>B23*(1+'Escalation Sheet'!$C17)</f>
        <v>87.029510309853833</v>
      </c>
      <c r="C24" s="29">
        <f>C23*(1+'Escalation Sheet'!$C17)</f>
        <v>75.054767135972142</v>
      </c>
      <c r="D24" s="29">
        <f>D23*(1+'Escalation Sheet'!$C17)</f>
        <v>41.186764046588891</v>
      </c>
      <c r="E24" s="29"/>
      <c r="F24" s="29">
        <f>F23*(1+'Escalation Sheet'!$C17)</f>
        <v>174.41120788377404</v>
      </c>
      <c r="G24" s="29">
        <f>G23*(1+'Escalation Sheet'!$C17)</f>
        <v>84.693462933956909</v>
      </c>
      <c r="H24" s="29">
        <f>H23*(1+'Escalation Sheet'!$C17)</f>
        <v>1.7928381215233065</v>
      </c>
      <c r="I24" s="29">
        <f>I23*(1+'Escalation Sheet'!$C17)</f>
        <v>377.4946475202122</v>
      </c>
      <c r="K24" s="28">
        <f t="shared" si="3"/>
        <v>0.16</v>
      </c>
      <c r="L24" s="28">
        <f t="shared" si="4"/>
        <v>0.15</v>
      </c>
      <c r="M24" s="28">
        <f t="shared" si="5"/>
        <v>0.69</v>
      </c>
      <c r="O24" s="30">
        <f t="shared" si="0"/>
        <v>53.601803912118768</v>
      </c>
      <c r="P24" s="31">
        <f t="shared" si="2"/>
        <v>41.846871005348461</v>
      </c>
      <c r="R24" s="26"/>
    </row>
    <row r="25" spans="1:18" x14ac:dyDescent="0.25">
      <c r="A25" s="1">
        <v>2037</v>
      </c>
      <c r="B25" s="29">
        <f>B24*(1+'Escalation Sheet'!$C18)</f>
        <v>88.513972708047717</v>
      </c>
      <c r="C25" s="29">
        <f>C24*(1+'Escalation Sheet'!$C18)</f>
        <v>76.334976334229964</v>
      </c>
      <c r="D25" s="29">
        <f>D24*(1+'Escalation Sheet'!$C18)</f>
        <v>41.889286700258495</v>
      </c>
      <c r="E25" s="29"/>
      <c r="F25" s="29">
        <f>F24*(1+'Escalation Sheet'!$C18)</f>
        <v>177.38613993849023</v>
      </c>
      <c r="G25" s="29">
        <f>G24*(1+'Escalation Sheet'!$C18)</f>
        <v>86.138079370963922</v>
      </c>
      <c r="H25" s="29">
        <f>H24*(1+'Escalation Sheet'!$C18)</f>
        <v>1.8234185622034209</v>
      </c>
      <c r="I25" s="29">
        <f>I24*(1+'Escalation Sheet'!$C18)</f>
        <v>383.93357390010425</v>
      </c>
      <c r="K25" s="28">
        <f t="shared" si="3"/>
        <v>0.16</v>
      </c>
      <c r="L25" s="28">
        <f t="shared" si="4"/>
        <v>0.15</v>
      </c>
      <c r="M25" s="28">
        <f t="shared" si="5"/>
        <v>0.69</v>
      </c>
      <c r="O25" s="30">
        <f t="shared" si="0"/>
        <v>54.516089906600484</v>
      </c>
      <c r="P25" s="31">
        <f t="shared" si="2"/>
        <v>42.560653103723389</v>
      </c>
      <c r="R25" s="26"/>
    </row>
    <row r="26" spans="1:18" x14ac:dyDescent="0.25">
      <c r="A26" s="1">
        <v>2038</v>
      </c>
      <c r="B26" s="29">
        <f>B25*(1+'Escalation Sheet'!$C19)</f>
        <v>90.034012299533671</v>
      </c>
      <c r="C26" s="29">
        <f>C25*(1+'Escalation Sheet'!$C19)</f>
        <v>77.645867515511483</v>
      </c>
      <c r="D26" s="29">
        <f>D25*(1+'Escalation Sheet'!$C19)</f>
        <v>42.608646280395263</v>
      </c>
      <c r="E26" s="29"/>
      <c r="F26" s="29">
        <f>F25*(1+'Escalation Sheet'!$C19)</f>
        <v>180.43237035204004</v>
      </c>
      <c r="G26" s="29">
        <f>G25*(1+'Escalation Sheet'!$C19)</f>
        <v>87.617318037725511</v>
      </c>
      <c r="H26" s="29">
        <f>H25*(1+'Escalation Sheet'!$C19)</f>
        <v>1.8547319054146854</v>
      </c>
      <c r="I26" s="29">
        <f>I25*(1+'Escalation Sheet'!$C19)</f>
        <v>390.52681805098842</v>
      </c>
      <c r="K26" s="28">
        <f t="shared" si="3"/>
        <v>0.16</v>
      </c>
      <c r="L26" s="28">
        <f t="shared" si="4"/>
        <v>0.15</v>
      </c>
      <c r="M26" s="28">
        <f t="shared" si="5"/>
        <v>0.69</v>
      </c>
      <c r="O26" s="30">
        <f t="shared" si="0"/>
        <v>55.452288028724837</v>
      </c>
      <c r="P26" s="31">
        <f t="shared" si="2"/>
        <v>43.291541976721369</v>
      </c>
      <c r="R26" s="26"/>
    </row>
    <row r="27" spans="1:18" x14ac:dyDescent="0.25">
      <c r="A27" s="1">
        <v>2039</v>
      </c>
      <c r="B27" s="29">
        <f>B26*(1+'Escalation Sheet'!$C20)</f>
        <v>91.563000845006258</v>
      </c>
      <c r="C27" s="29">
        <f>C26*(1+'Escalation Sheet'!$C20)</f>
        <v>78.964476327918192</v>
      </c>
      <c r="D27" s="29">
        <f>D26*(1+'Escalation Sheet'!$C20)</f>
        <v>43.332240957971962</v>
      </c>
      <c r="E27" s="29"/>
      <c r="F27" s="29">
        <f>F26*(1+'Escalation Sheet'!$C20)</f>
        <v>183.49653488780365</v>
      </c>
      <c r="G27" s="29">
        <f>G26*(1+'Escalation Sheet'!$C20)</f>
        <v>89.105265450521244</v>
      </c>
      <c r="H27" s="29">
        <f>H26*(1+'Escalation Sheet'!$C20)</f>
        <v>1.8862296001843795</v>
      </c>
      <c r="I27" s="29">
        <f>I26*(1+'Escalation Sheet'!$C20)</f>
        <v>397.15887871616565</v>
      </c>
      <c r="K27" s="28">
        <f t="shared" si="3"/>
        <v>0.16</v>
      </c>
      <c r="L27" s="28">
        <f t="shared" si="4"/>
        <v>0.15</v>
      </c>
      <c r="M27" s="28">
        <f t="shared" si="5"/>
        <v>0.69</v>
      </c>
      <c r="O27" s="30">
        <f t="shared" si="0"/>
        <v>56.393997845389379</v>
      </c>
      <c r="P27" s="31">
        <f t="shared" si="2"/>
        <v>44.026733823753993</v>
      </c>
      <c r="R27" s="26"/>
    </row>
    <row r="28" spans="1:18" x14ac:dyDescent="0.25">
      <c r="A28" s="1">
        <v>2040</v>
      </c>
      <c r="B28" s="29">
        <f>B27*(1+'Escalation Sheet'!$C21)</f>
        <v>93.134052389184646</v>
      </c>
      <c r="C28" s="29">
        <f>C27*(1+'Escalation Sheet'!$C21)</f>
        <v>80.319360520499572</v>
      </c>
      <c r="D28" s="29">
        <f>D27*(1+'Escalation Sheet'!$C21)</f>
        <v>44.07574197302683</v>
      </c>
      <c r="E28" s="29"/>
      <c r="F28" s="29">
        <f>F27*(1+'Escalation Sheet'!$C21)</f>
        <v>186.6449956397056</v>
      </c>
      <c r="G28" s="29">
        <f>G27*(1+'Escalation Sheet'!$C21)</f>
        <v>90.63414680640247</v>
      </c>
      <c r="H28" s="29">
        <f>H27*(1+'Escalation Sheet'!$C21)</f>
        <v>1.9185938073280586</v>
      </c>
      <c r="I28" s="29">
        <f>I27*(1+'Escalation Sheet'!$C21)</f>
        <v>403.97338964233546</v>
      </c>
      <c r="K28" s="28">
        <f t="shared" si="3"/>
        <v>0.16</v>
      </c>
      <c r="L28" s="28">
        <f t="shared" si="4"/>
        <v>0.15</v>
      </c>
      <c r="M28" s="28">
        <f t="shared" si="5"/>
        <v>0.69</v>
      </c>
      <c r="O28" s="30">
        <f t="shared" si="0"/>
        <v>57.361614421732988</v>
      </c>
      <c r="P28" s="31">
        <f t="shared" si="2"/>
        <v>44.782151050369627</v>
      </c>
      <c r="R28" s="26"/>
    </row>
    <row r="29" spans="1:18" x14ac:dyDescent="0.25">
      <c r="A29" s="1">
        <v>2041</v>
      </c>
      <c r="B29" s="29">
        <f>B28*(1+'Escalation Sheet'!$C22)</f>
        <v>94.728987209524746</v>
      </c>
      <c r="C29" s="29">
        <f>C28*(1+'Escalation Sheet'!$C22)</f>
        <v>81.694841792443782</v>
      </c>
      <c r="D29" s="29">
        <f>D28*(1+'Escalation Sheet'!$C22)</f>
        <v>44.830545761777991</v>
      </c>
      <c r="E29" s="29"/>
      <c r="F29" s="29">
        <f>F28*(1+'Escalation Sheet'!$C22)</f>
        <v>189.84131959374156</v>
      </c>
      <c r="G29" s="29">
        <f>G28*(1+'Escalation Sheet'!$C22)</f>
        <v>92.186270363200848</v>
      </c>
      <c r="H29" s="29">
        <f>H28*(1+'Escalation Sheet'!$C22)</f>
        <v>1.9514500182508827</v>
      </c>
      <c r="I29" s="29">
        <f>I28*(1+'Escalation Sheet'!$C22)</f>
        <v>410.89149541678364</v>
      </c>
      <c r="K29" s="28">
        <f t="shared" si="3"/>
        <v>0.16</v>
      </c>
      <c r="L29" s="28">
        <f t="shared" si="4"/>
        <v>0.15</v>
      </c>
      <c r="M29" s="28">
        <f t="shared" si="5"/>
        <v>0.69</v>
      </c>
      <c r="O29" s="30">
        <f t="shared" si="0"/>
        <v>58.343940798017343</v>
      </c>
      <c r="P29" s="31">
        <f t="shared" si="2"/>
        <v>45.549052202071884</v>
      </c>
      <c r="R29" s="26"/>
    </row>
    <row r="30" spans="1:18" x14ac:dyDescent="0.25">
      <c r="A30" s="1">
        <v>2042</v>
      </c>
      <c r="B30" s="29">
        <f>B29*(1+'Escalation Sheet'!$C23)</f>
        <v>96.351235531380951</v>
      </c>
      <c r="C30" s="29">
        <f>C29*(1+'Escalation Sheet'!$C23)</f>
        <v>83.093878390491298</v>
      </c>
      <c r="D30" s="29">
        <f>D29*(1+'Escalation Sheet'!$C23)</f>
        <v>45.598275680277844</v>
      </c>
      <c r="E30" s="29"/>
      <c r="F30" s="29">
        <f>F29*(1+'Escalation Sheet'!$C23)</f>
        <v>193.09238108190817</v>
      </c>
      <c r="G30" s="29">
        <f>G29*(1+'Escalation Sheet'!$C23)</f>
        <v>93.764974272112141</v>
      </c>
      <c r="H30" s="29">
        <f>H29*(1+'Escalation Sheet'!$C23)</f>
        <v>1.9848688967858308</v>
      </c>
      <c r="I30" s="29">
        <f>I29*(1+'Escalation Sheet'!$C23)</f>
        <v>417.92807480541921</v>
      </c>
      <c r="K30" s="28">
        <f t="shared" si="3"/>
        <v>0.16</v>
      </c>
      <c r="L30" s="28">
        <f t="shared" si="4"/>
        <v>0.15</v>
      </c>
      <c r="M30" s="28">
        <f t="shared" si="5"/>
        <v>0.69</v>
      </c>
      <c r="O30" s="30">
        <f t="shared" si="0"/>
        <v>59.343089662986358</v>
      </c>
      <c r="P30" s="31">
        <f t="shared" si="2"/>
        <v>46.329086652704348</v>
      </c>
    </row>
    <row r="31" spans="1:18" x14ac:dyDescent="0.25">
      <c r="A31" s="1">
        <v>2043</v>
      </c>
      <c r="B31" s="29">
        <f>B30*(1+'Escalation Sheet'!$C24)</f>
        <v>98.001265102623307</v>
      </c>
      <c r="C31" s="29">
        <f>C30*(1+'Escalation Sheet'!$C24)</f>
        <v>84.516873703186292</v>
      </c>
      <c r="D31" s="29">
        <f>D30*(1+'Escalation Sheet'!$C24)</f>
        <v>46.379153090465437</v>
      </c>
      <c r="E31" s="29"/>
      <c r="F31" s="29">
        <f>F30*(1+'Escalation Sheet'!$C24)</f>
        <v>196.39911749280742</v>
      </c>
      <c r="G31" s="29">
        <f>G30*(1+'Escalation Sheet'!$C24)</f>
        <v>95.370713725711298</v>
      </c>
      <c r="H31" s="29">
        <f>H30*(1+'Escalation Sheet'!$C24)</f>
        <v>2.0188600787013873</v>
      </c>
      <c r="I31" s="29">
        <f>I30*(1+'Escalation Sheet'!$C24)</f>
        <v>425.0851566869145</v>
      </c>
      <c r="K31" s="28">
        <f t="shared" si="3"/>
        <v>0.16</v>
      </c>
      <c r="L31" s="28">
        <f t="shared" si="4"/>
        <v>0.15</v>
      </c>
      <c r="M31" s="28">
        <f t="shared" si="5"/>
        <v>0.69</v>
      </c>
      <c r="O31" s="30">
        <f t="shared" si="0"/>
        <v>60.359349104318824</v>
      </c>
      <c r="P31" s="31">
        <f t="shared" si="2"/>
        <v>47.122479312009837</v>
      </c>
    </row>
    <row r="32" spans="1:18" x14ac:dyDescent="0.25">
      <c r="A32" s="1">
        <v>2044</v>
      </c>
      <c r="B32" s="29">
        <f>B31*(1+'Escalation Sheet'!$C25)</f>
        <v>99.679551681375315</v>
      </c>
      <c r="C32" s="29">
        <f>C31*(1+'Escalation Sheet'!$C25)</f>
        <v>85.964238027163162</v>
      </c>
      <c r="D32" s="29">
        <f>D31*(1+'Escalation Sheet'!$C25)</f>
        <v>47.17340314513671</v>
      </c>
      <c r="E32" s="29"/>
      <c r="F32" s="29">
        <f>F31*(1+'Escalation Sheet'!$C25)</f>
        <v>199.76248226796372</v>
      </c>
      <c r="G32" s="29">
        <f>G31*(1+'Escalation Sheet'!$C25)</f>
        <v>97.003951711815375</v>
      </c>
      <c r="H32" s="29">
        <f>H31*(1+'Escalation Sheet'!$C25)</f>
        <v>2.0534333647800387</v>
      </c>
      <c r="I32" s="29">
        <f>I31*(1+'Escalation Sheet'!$C25)</f>
        <v>432.36480468479778</v>
      </c>
      <c r="K32" s="28">
        <f t="shared" si="3"/>
        <v>0.16</v>
      </c>
      <c r="L32" s="28">
        <f t="shared" si="4"/>
        <v>0.15</v>
      </c>
      <c r="M32" s="28">
        <f t="shared" si="5"/>
        <v>0.69</v>
      </c>
      <c r="O32" s="30">
        <f t="shared" si="0"/>
        <v>61.393012143238856</v>
      </c>
      <c r="P32" s="31">
        <f t="shared" si="2"/>
        <v>47.929458941344727</v>
      </c>
    </row>
    <row r="33" spans="1:16" x14ac:dyDescent="0.25">
      <c r="A33" s="1">
        <v>2045</v>
      </c>
      <c r="B33" s="29">
        <f>B32*(1+'Escalation Sheet'!$C26)</f>
        <v>101.38657917319074</v>
      </c>
      <c r="C33" s="29">
        <f>C32*(1+'Escalation Sheet'!$C26)</f>
        <v>87.436388685448577</v>
      </c>
      <c r="D33" s="29">
        <f>D32*(1+'Escalation Sheet'!$C26)</f>
        <v>47.981254852863508</v>
      </c>
      <c r="E33" s="29"/>
      <c r="F33" s="29">
        <f>F32*(1+'Escalation Sheet'!$C26)</f>
        <v>203.18344517673268</v>
      </c>
      <c r="G33" s="29">
        <f>G32*(1+'Escalation Sheet'!$C26)</f>
        <v>98.665159146978269</v>
      </c>
      <c r="H33" s="29">
        <f>H32*(1+'Escalation Sheet'!$C26)</f>
        <v>2.088598723644163</v>
      </c>
      <c r="I33" s="29">
        <f>I32*(1+'Escalation Sheet'!$C26)</f>
        <v>439.76911776246442</v>
      </c>
      <c r="K33" s="28">
        <f t="shared" si="3"/>
        <v>0.16</v>
      </c>
      <c r="L33" s="28">
        <f t="shared" si="4"/>
        <v>0.15</v>
      </c>
      <c r="M33" s="28">
        <f t="shared" si="5"/>
        <v>0.69</v>
      </c>
      <c r="O33" s="30">
        <f t="shared" si="0"/>
        <v>62.444376819003622</v>
      </c>
      <c r="P33" s="31">
        <f t="shared" si="2"/>
        <v>48.75025821963844</v>
      </c>
    </row>
    <row r="34" spans="1:16" x14ac:dyDescent="0.25">
      <c r="A34" s="1">
        <v>2046</v>
      </c>
      <c r="B34" s="29">
        <f>B33*(1+'Escalation Sheet'!$C27)</f>
        <v>103.12283977057959</v>
      </c>
      <c r="C34" s="29">
        <f>C33*(1+'Escalation Sheet'!$C27)</f>
        <v>88.933750147789581</v>
      </c>
      <c r="D34" s="29">
        <f>D33*(1+'Escalation Sheet'!$C27)</f>
        <v>48.802941144024302</v>
      </c>
      <c r="E34" s="29"/>
      <c r="F34" s="29">
        <f>F33*(1+'Escalation Sheet'!$C27)</f>
        <v>206.66299259591773</v>
      </c>
      <c r="G34" s="29">
        <f>G33*(1+'Escalation Sheet'!$C27)</f>
        <v>100.3548150122715</v>
      </c>
      <c r="H34" s="29">
        <f>H33*(1+'Escalation Sheet'!$C27)</f>
        <v>2.1243662946303128</v>
      </c>
      <c r="I34" s="29">
        <f>I33*(1+'Escalation Sheet'!$C27)</f>
        <v>447.30023082837727</v>
      </c>
      <c r="K34" s="28">
        <f t="shared" si="3"/>
        <v>0.16</v>
      </c>
      <c r="L34" s="28">
        <f t="shared" si="4"/>
        <v>0.15</v>
      </c>
      <c r="M34" s="28">
        <f t="shared" si="5"/>
        <v>0.69</v>
      </c>
      <c r="O34" s="30">
        <f t="shared" si="0"/>
        <v>63.513746274837935</v>
      </c>
      <c r="P34" s="31">
        <f t="shared" si="2"/>
        <v>49.585113810482476</v>
      </c>
    </row>
    <row r="35" spans="1:16" x14ac:dyDescent="0.25">
      <c r="A35" s="1">
        <v>2047</v>
      </c>
      <c r="B35" s="29">
        <f>B34*(1+'Escalation Sheet'!$C28)</f>
        <v>104.88883409492351</v>
      </c>
      <c r="C35" s="29">
        <f>C34*(1+'Escalation Sheet'!$C28)</f>
        <v>90.456754153042198</v>
      </c>
      <c r="D35" s="29">
        <f>D34*(1+'Escalation Sheet'!$C28)</f>
        <v>49.638698937965756</v>
      </c>
      <c r="E35" s="29"/>
      <c r="F35" s="29">
        <f>F34*(1+'Escalation Sheet'!$C28)</f>
        <v>210.20212779417517</v>
      </c>
      <c r="G35" s="29">
        <f>G34*(1+'Escalation Sheet'!$C28)</f>
        <v>102.07340649139034</v>
      </c>
      <c r="H35" s="29">
        <f>H34*(1+'Escalation Sheet'!$C28)</f>
        <v>2.1607463907127231</v>
      </c>
      <c r="I35" s="29">
        <f>I34*(1+'Escalation Sheet'!$C28)</f>
        <v>454.96031535163149</v>
      </c>
      <c r="K35" s="28">
        <f t="shared" si="3"/>
        <v>0.16</v>
      </c>
      <c r="L35" s="28">
        <f t="shared" si="4"/>
        <v>0.15</v>
      </c>
      <c r="M35" s="28">
        <f t="shared" si="5"/>
        <v>0.69</v>
      </c>
      <c r="O35" s="30">
        <f t="shared" si="0"/>
        <v>64.60142884534045</v>
      </c>
      <c r="P35" s="31">
        <f t="shared" si="2"/>
        <v>50.434266430368361</v>
      </c>
    </row>
    <row r="36" spans="1:16" x14ac:dyDescent="0.25">
      <c r="A36" s="1">
        <v>2048</v>
      </c>
      <c r="B36" s="29">
        <f>B35*(1+'Escalation Sheet'!$C29)</f>
        <v>106.68507134082151</v>
      </c>
      <c r="C36" s="29">
        <f>C35*(1+'Escalation Sheet'!$C29)</f>
        <v>92.005839833656097</v>
      </c>
      <c r="D36" s="29">
        <f>D35*(1+'Escalation Sheet'!$C29)</f>
        <v>50.488769211314391</v>
      </c>
      <c r="E36" s="29"/>
      <c r="F36" s="29">
        <f>F35*(1+'Escalation Sheet'!$C29)</f>
        <v>213.8018712212897</v>
      </c>
      <c r="G36" s="29">
        <f>G35*(1+'Escalation Sheet'!$C29)</f>
        <v>103.821429111125</v>
      </c>
      <c r="H36" s="29">
        <f>H35*(1+'Escalation Sheet'!$C29)</f>
        <v>2.1977495014768813</v>
      </c>
      <c r="I36" s="29">
        <f>I35*(1+'Escalation Sheet'!$C29)</f>
        <v>462.751579988061</v>
      </c>
      <c r="K36" s="28">
        <f t="shared" si="3"/>
        <v>0.16</v>
      </c>
      <c r="L36" s="28">
        <f t="shared" si="4"/>
        <v>0.15</v>
      </c>
      <c r="M36" s="28">
        <f t="shared" si="5"/>
        <v>0.69</v>
      </c>
      <c r="O36" s="30">
        <f t="shared" si="0"/>
        <v>65.707738145386784</v>
      </c>
      <c r="P36" s="31">
        <f t="shared" si="2"/>
        <v>51.297960918094148</v>
      </c>
    </row>
    <row r="37" spans="1:16" x14ac:dyDescent="0.25">
      <c r="A37" s="1">
        <v>2049</v>
      </c>
      <c r="B37" s="29">
        <f>B36*(1+'Escalation Sheet'!$C30)</f>
        <v>108.51206942290757</v>
      </c>
      <c r="C37" s="29">
        <f>C36*(1+'Escalation Sheet'!$C30)</f>
        <v>93.581453842290955</v>
      </c>
      <c r="D37" s="29">
        <f>D36*(1+'Escalation Sheet'!$C30)</f>
        <v>51.35339706745814</v>
      </c>
      <c r="E37" s="29"/>
      <c r="F37" s="29">
        <f>F36*(1+'Escalation Sheet'!$C30)</f>
        <v>217.46326080240391</v>
      </c>
      <c r="G37" s="29">
        <f>G36*(1+'Escalation Sheet'!$C30)</f>
        <v>105.59938688423736</v>
      </c>
      <c r="H37" s="29">
        <f>H36*(1+'Escalation Sheet'!$C30)</f>
        <v>2.2353862961440232</v>
      </c>
      <c r="I37" s="29">
        <f>I36*(1+'Escalation Sheet'!$C30)</f>
        <v>470.67627121706698</v>
      </c>
      <c r="K37" s="28">
        <f t="shared" si="3"/>
        <v>0.16</v>
      </c>
      <c r="L37" s="28">
        <f t="shared" si="4"/>
        <v>0.15</v>
      </c>
      <c r="M37" s="28">
        <f t="shared" si="5"/>
        <v>0.69</v>
      </c>
      <c r="O37" s="30">
        <f t="shared" si="0"/>
        <v>66.832993160554963</v>
      </c>
      <c r="P37" s="31">
        <f t="shared" si="2"/>
        <v>52.176446305359605</v>
      </c>
    </row>
    <row r="38" spans="1:16" x14ac:dyDescent="0.25">
      <c r="A38" s="1">
        <v>2050</v>
      </c>
      <c r="B38" s="29">
        <f>B37*(1+'Escalation Sheet'!$C31)</f>
        <v>110.37035512518263</v>
      </c>
      <c r="C38" s="29">
        <f>C37*(1+'Escalation Sheet'!$C31)</f>
        <v>95.184050480601215</v>
      </c>
      <c r="D38" s="29">
        <f>D37*(1+'Escalation Sheet'!$C31)</f>
        <v>52.232831807217742</v>
      </c>
      <c r="E38" s="29"/>
      <c r="F38" s="29">
        <f>F37*(1+'Escalation Sheet'!$C31)</f>
        <v>221.18735223728635</v>
      </c>
      <c r="G38" s="29">
        <f>G37*(1+'Escalation Sheet'!$C31)</f>
        <v>107.40779245478456</v>
      </c>
      <c r="H38" s="29">
        <f>H37*(1+'Escalation Sheet'!$C31)</f>
        <v>2.2736676266474216</v>
      </c>
      <c r="I38" s="29">
        <f>I37*(1+'Escalation Sheet'!$C31)</f>
        <v>478.7366739893522</v>
      </c>
      <c r="K38" s="28">
        <f t="shared" si="3"/>
        <v>0.16</v>
      </c>
      <c r="L38" s="28">
        <f t="shared" si="4"/>
        <v>0.15</v>
      </c>
      <c r="M38" s="28">
        <f t="shared" si="5"/>
        <v>0.69</v>
      </c>
      <c r="O38" s="30">
        <f t="shared" si="0"/>
        <v>67.977518339099646</v>
      </c>
      <c r="P38" s="31">
        <f t="shared" si="2"/>
        <v>53.06997588857022</v>
      </c>
    </row>
    <row r="39" spans="1:16" x14ac:dyDescent="0.25">
      <c r="A39" s="1">
        <v>2051</v>
      </c>
      <c r="B39" s="29">
        <f>B38*(1+'Escalation Sheet'!$C32)</f>
        <v>112.26046425290376</v>
      </c>
      <c r="C39" s="29">
        <f>C38*(1+'Escalation Sheet'!$C32)</f>
        <v>96.814091830226303</v>
      </c>
      <c r="D39" s="29">
        <f>D38*(1+'Escalation Sheet'!$C32)</f>
        <v>53.127327000728442</v>
      </c>
      <c r="E39" s="29"/>
      <c r="F39" s="29">
        <f>F38*(1+'Escalation Sheet'!$C32)</f>
        <v>224.97521930472479</v>
      </c>
      <c r="G39" s="29">
        <f>G38*(1+'Escalation Sheet'!$C32)</f>
        <v>109.24716724593121</v>
      </c>
      <c r="H39" s="29">
        <f>H38*(1+'Escalation Sheet'!$C32)</f>
        <v>2.3126045307613579</v>
      </c>
      <c r="I39" s="29">
        <f>I38*(1+'Escalation Sheet'!$C32)</f>
        <v>486.93511238574791</v>
      </c>
      <c r="K39" s="28">
        <f t="shared" si="3"/>
        <v>0.16</v>
      </c>
      <c r="L39" s="28">
        <f t="shared" si="4"/>
        <v>0.15</v>
      </c>
      <c r="M39" s="28">
        <f t="shared" si="5"/>
        <v>0.69</v>
      </c>
      <c r="O39" s="30">
        <f t="shared" si="0"/>
        <v>69.14164368550118</v>
      </c>
      <c r="P39" s="31">
        <f t="shared" si="2"/>
        <v>53.978807301870987</v>
      </c>
    </row>
    <row r="40" spans="1:16" x14ac:dyDescent="0.25">
      <c r="A40" s="1">
        <v>2052</v>
      </c>
      <c r="B40" s="29">
        <f>B39*(1+'Escalation Sheet'!$C33)</f>
        <v>114.18294178707464</v>
      </c>
      <c r="C40" s="29">
        <f>C39*(1+'Escalation Sheet'!$C33)</f>
        <v>98.472047886024029</v>
      </c>
      <c r="D40" s="29">
        <f>D39*(1+'Escalation Sheet'!$C33)</f>
        <v>54.037140560552629</v>
      </c>
      <c r="E40" s="29"/>
      <c r="F40" s="29">
        <f>F39*(1+'Escalation Sheet'!$C33)</f>
        <v>228.82795417213214</v>
      </c>
      <c r="G40" s="29">
        <f>G39*(1+'Escalation Sheet'!$C33)</f>
        <v>111.11804161029301</v>
      </c>
      <c r="H40" s="29">
        <f>H39*(1+'Escalation Sheet'!$C33)</f>
        <v>2.352208235283678</v>
      </c>
      <c r="I40" s="29">
        <f>I39*(1+'Escalation Sheet'!$C33)</f>
        <v>495.27395028732337</v>
      </c>
      <c r="K40" s="28">
        <f t="shared" si="3"/>
        <v>0.16</v>
      </c>
      <c r="L40" s="28">
        <f t="shared" si="4"/>
        <v>0.15</v>
      </c>
      <c r="M40" s="28">
        <f t="shared" si="5"/>
        <v>0.69</v>
      </c>
      <c r="O40" s="30">
        <f t="shared" si="0"/>
        <v>70.325704855616863</v>
      </c>
      <c r="P40" s="31">
        <f t="shared" si="2"/>
        <v>54.903202591430833</v>
      </c>
    </row>
    <row r="41" spans="1:16" x14ac:dyDescent="0.25">
      <c r="A41" s="1">
        <v>2053</v>
      </c>
      <c r="B41" s="29">
        <f>B40*(1+'Escalation Sheet'!$C34)</f>
        <v>116.13834204158155</v>
      </c>
      <c r="C41" s="29">
        <f>C40*(1+'Escalation Sheet'!$C34)</f>
        <v>100.15839669158568</v>
      </c>
      <c r="D41" s="29">
        <f>D40*(1+'Escalation Sheet'!$C34)</f>
        <v>54.962534816044574</v>
      </c>
      <c r="E41" s="29"/>
      <c r="F41" s="29">
        <f>F40*(1+'Escalation Sheet'!$C34)</f>
        <v>232.74666771045449</v>
      </c>
      <c r="G41" s="29">
        <f>G40*(1+'Escalation Sheet'!$C34)</f>
        <v>113.02095498285486</v>
      </c>
      <c r="H41" s="29">
        <f>H40*(1+'Escalation Sheet'!$C34)</f>
        <v>2.3924901592728496</v>
      </c>
      <c r="I41" s="29">
        <f>I40*(1+'Escalation Sheet'!$C34)</f>
        <v>503.75559205697084</v>
      </c>
      <c r="K41" s="28">
        <f t="shared" si="3"/>
        <v>0.16</v>
      </c>
      <c r="L41" s="28">
        <f t="shared" si="4"/>
        <v>0.15</v>
      </c>
      <c r="M41" s="28">
        <f t="shared" si="5"/>
        <v>0.69</v>
      </c>
      <c r="O41" s="30">
        <f t="shared" si="0"/>
        <v>71.530043253461656</v>
      </c>
      <c r="P41" s="31">
        <f t="shared" si="2"/>
        <v>55.843428290999221</v>
      </c>
    </row>
    <row r="42" spans="1:16" x14ac:dyDescent="0.25">
      <c r="A42" s="1">
        <v>2054</v>
      </c>
      <c r="B42" s="29">
        <f>B41*(1+'Escalation Sheet'!$C35)</f>
        <v>118.12722882302045</v>
      </c>
      <c r="C42" s="29">
        <f>C41*(1+'Escalation Sheet'!$C35)</f>
        <v>101.87362447707177</v>
      </c>
      <c r="D42" s="29">
        <f>D41*(1+'Escalation Sheet'!$C35)</f>
        <v>55.90377658898867</v>
      </c>
      <c r="E42" s="29"/>
      <c r="F42" s="29">
        <f>F41*(1+'Escalation Sheet'!$C35)</f>
        <v>236.73248981447193</v>
      </c>
      <c r="G42" s="29">
        <f>G41*(1+'Escalation Sheet'!$C35)</f>
        <v>114.95645603650792</v>
      </c>
      <c r="H42" s="29">
        <f>H41*(1+'Escalation Sheet'!$C35)</f>
        <v>2.4334619173404541</v>
      </c>
      <c r="I42" s="29">
        <f>I41*(1+'Escalation Sheet'!$C35)</f>
        <v>512.38248323266293</v>
      </c>
      <c r="K42" s="28">
        <f t="shared" si="3"/>
        <v>0.16</v>
      </c>
      <c r="L42" s="28">
        <f t="shared" si="4"/>
        <v>0.15</v>
      </c>
      <c r="M42" s="28">
        <f t="shared" si="5"/>
        <v>0.69</v>
      </c>
      <c r="O42" s="30">
        <f t="shared" ref="O42:O73" si="6">B42*K42+C42*L42+D42*M42</f>
        <v>72.755006129646219</v>
      </c>
      <c r="P42" s="31">
        <f t="shared" si="2"/>
        <v>56.79975549875661</v>
      </c>
    </row>
    <row r="43" spans="1:16" x14ac:dyDescent="0.25">
      <c r="A43" s="1">
        <v>2055</v>
      </c>
      <c r="B43" s="29">
        <f>B42*(1+'Escalation Sheet'!$C36)</f>
        <v>120.15017559326103</v>
      </c>
      <c r="C43" s="29">
        <f>C42*(1+'Escalation Sheet'!$C36)</f>
        <v>103.61822579940832</v>
      </c>
      <c r="D43" s="29">
        <f>D42*(1+'Escalation Sheet'!$C36)</f>
        <v>56.861137270532964</v>
      </c>
      <c r="E43" s="29"/>
      <c r="F43" s="29">
        <f>F42*(1+'Escalation Sheet'!$C36)</f>
        <v>240.78656972858457</v>
      </c>
      <c r="G43" s="29">
        <f>G42*(1+'Escalation Sheet'!$C36)</f>
        <v>116.92510284025006</v>
      </c>
      <c r="H43" s="29">
        <f>H42*(1+'Escalation Sheet'!$C36)</f>
        <v>2.4751353230000643</v>
      </c>
      <c r="I43" s="29">
        <f>I42*(1+'Escalation Sheet'!$C36)</f>
        <v>521.15711123258234</v>
      </c>
      <c r="K43" s="28">
        <f t="shared" si="3"/>
        <v>0.16</v>
      </c>
      <c r="L43" s="28">
        <f t="shared" si="4"/>
        <v>0.15</v>
      </c>
      <c r="M43" s="28">
        <f t="shared" si="5"/>
        <v>0.69</v>
      </c>
      <c r="O43" s="30">
        <f t="shared" si="6"/>
        <v>74.00094668150075</v>
      </c>
      <c r="P43" s="31">
        <f t="shared" si="2"/>
        <v>57.772459955481082</v>
      </c>
    </row>
    <row r="44" spans="1:16" x14ac:dyDescent="0.25">
      <c r="A44" s="1">
        <v>2056</v>
      </c>
      <c r="B44" s="29">
        <f>B43*(1+'Escalation Sheet'!$C37)</f>
        <v>122.20776563479477</v>
      </c>
      <c r="C44" s="29">
        <f>C43*(1+'Escalation Sheet'!$C37)</f>
        <v>105.39270368488397</v>
      </c>
      <c r="D44" s="29">
        <f>D43*(1+'Escalation Sheet'!$C37)</f>
        <v>57.834892899440213</v>
      </c>
      <c r="E44" s="29"/>
      <c r="F44" s="29">
        <f>F43*(1+'Escalation Sheet'!$C37)</f>
        <v>244.91007637817782</v>
      </c>
      <c r="G44" s="29">
        <f>G43*(1+'Escalation Sheet'!$C37)</f>
        <v>118.92746302009571</v>
      </c>
      <c r="H44" s="29">
        <f>H43*(1+'Escalation Sheet'!$C37)</f>
        <v>2.5175223920734697</v>
      </c>
      <c r="I44" s="29">
        <f>I43*(1+'Escalation Sheet'!$C37)</f>
        <v>530.08200607232652</v>
      </c>
      <c r="K44" s="28">
        <f t="shared" si="3"/>
        <v>0.16</v>
      </c>
      <c r="L44" s="28">
        <f t="shared" si="4"/>
        <v>0.15</v>
      </c>
      <c r="M44" s="28">
        <f t="shared" si="5"/>
        <v>0.69</v>
      </c>
      <c r="O44" s="30">
        <f t="shared" si="6"/>
        <v>75.268224154913497</v>
      </c>
      <c r="P44" s="31">
        <f t="shared" si="2"/>
        <v>58.761822124053502</v>
      </c>
    </row>
    <row r="45" spans="1:16" x14ac:dyDescent="0.25">
      <c r="A45" s="1">
        <v>2057</v>
      </c>
      <c r="B45" s="29">
        <f>B44*(1+'Escalation Sheet'!$C38)</f>
        <v>124.30059221891462</v>
      </c>
      <c r="C45" s="29">
        <f>C44*(1+'Escalation Sheet'!$C38)</f>
        <v>107.19756977418911</v>
      </c>
      <c r="D45" s="29">
        <f>D44*(1+'Escalation Sheet'!$C38)</f>
        <v>58.825324241678999</v>
      </c>
      <c r="E45" s="29"/>
      <c r="F45" s="29">
        <f>F44*(1+'Escalation Sheet'!$C38)</f>
        <v>249.10419870666215</v>
      </c>
      <c r="G45" s="29">
        <f>G44*(1+'Escalation Sheet'!$C38)</f>
        <v>120.96411392274115</v>
      </c>
      <c r="H45" s="29">
        <f>H44*(1+'Escalation Sheet'!$C38)</f>
        <v>2.5606353461552374</v>
      </c>
      <c r="I45" s="29">
        <f>I44*(1+'Escalation Sheet'!$C38)</f>
        <v>539.15974109439526</v>
      </c>
      <c r="K45" s="28">
        <f t="shared" si="3"/>
        <v>0.16</v>
      </c>
      <c r="L45" s="28">
        <f t="shared" si="4"/>
        <v>0.15</v>
      </c>
      <c r="M45" s="28">
        <f t="shared" si="5"/>
        <v>0.69</v>
      </c>
      <c r="O45" s="30">
        <f t="shared" si="6"/>
        <v>76.557203947913223</v>
      </c>
      <c r="P45" s="31">
        <f t="shared" si="2"/>
        <v>59.768127270324221</v>
      </c>
    </row>
    <row r="46" spans="1:16" x14ac:dyDescent="0.25">
      <c r="A46" s="1">
        <v>2058</v>
      </c>
      <c r="B46" s="29">
        <f>B45*(1+'Escalation Sheet'!$C39)</f>
        <v>126.42925877677466</v>
      </c>
      <c r="C46" s="29">
        <f>C45*(1+'Escalation Sheet'!$C39)</f>
        <v>109.0333444699388</v>
      </c>
      <c r="D46" s="29">
        <f>D45*(1+'Escalation Sheet'!$C39)</f>
        <v>59.832716871377841</v>
      </c>
      <c r="E46" s="29"/>
      <c r="F46" s="29">
        <f>F45*(1+'Escalation Sheet'!$C39)</f>
        <v>253.37014601828488</v>
      </c>
      <c r="G46" s="29">
        <f>G45*(1+'Escalation Sheet'!$C39)</f>
        <v>123.03564278203268</v>
      </c>
      <c r="H46" s="29">
        <f>H45*(1+'Escalation Sheet'!$C39)</f>
        <v>2.6044866161366009</v>
      </c>
      <c r="I46" s="29">
        <f>I45*(1+'Escalation Sheet'!$C39)</f>
        <v>548.39293371017004</v>
      </c>
      <c r="K46" s="28">
        <f t="shared" si="3"/>
        <v>0.16</v>
      </c>
      <c r="L46" s="28">
        <f t="shared" si="4"/>
        <v>0.15</v>
      </c>
      <c r="M46" s="28">
        <f t="shared" si="5"/>
        <v>0.69</v>
      </c>
      <c r="O46" s="30">
        <f t="shared" si="6"/>
        <v>77.868257716025482</v>
      </c>
      <c r="P46" s="31">
        <f t="shared" si="2"/>
        <v>60.791665545364737</v>
      </c>
    </row>
    <row r="47" spans="1:16" x14ac:dyDescent="0.25">
      <c r="A47" s="1">
        <v>2059</v>
      </c>
      <c r="B47" s="29">
        <f>B46*(1+'Escalation Sheet'!$C40)</f>
        <v>128.59437907337934</v>
      </c>
      <c r="C47" s="29">
        <f>C46*(1+'Escalation Sheet'!$C40)</f>
        <v>110.90055708672209</v>
      </c>
      <c r="D47" s="29">
        <f>D46*(1+'Escalation Sheet'!$C40)</f>
        <v>60.857361253165664</v>
      </c>
      <c r="E47" s="29"/>
      <c r="F47" s="29">
        <f>F46*(1+'Escalation Sheet'!$C40)</f>
        <v>257.70914832681262</v>
      </c>
      <c r="G47" s="29">
        <f>G46*(1+'Escalation Sheet'!$C40)</f>
        <v>125.14264688828564</v>
      </c>
      <c r="H47" s="29">
        <f>H46*(1+'Escalation Sheet'!$C40)</f>
        <v>2.6490888457896982</v>
      </c>
      <c r="I47" s="29">
        <f>I46*(1+'Escalation Sheet'!$C40)</f>
        <v>557.78424615460074</v>
      </c>
      <c r="K47" s="28">
        <f t="shared" si="3"/>
        <v>0.16</v>
      </c>
      <c r="L47" s="28">
        <f t="shared" si="4"/>
        <v>0.15</v>
      </c>
      <c r="M47" s="28">
        <f t="shared" si="5"/>
        <v>0.69</v>
      </c>
      <c r="O47" s="30">
        <f t="shared" si="6"/>
        <v>79.201763479433311</v>
      </c>
      <c r="P47" s="31">
        <f t="shared" si="2"/>
        <v>61.832732069127758</v>
      </c>
    </row>
    <row r="48" spans="1:16" x14ac:dyDescent="0.25">
      <c r="A48" s="1">
        <v>2060</v>
      </c>
      <c r="B48" s="29">
        <f>B47*(1+'Escalation Sheet'!$C41)</f>
        <v>130.79657738455219</v>
      </c>
      <c r="C48" s="29">
        <f>C47*(1+'Escalation Sheet'!$C41)</f>
        <v>112.79974600372091</v>
      </c>
      <c r="D48" s="29">
        <f>D47*(1+'Escalation Sheet'!$C41)</f>
        <v>61.89955282592237</v>
      </c>
      <c r="E48" s="29"/>
      <c r="F48" s="29">
        <f>F47*(1+'Escalation Sheet'!$C41)</f>
        <v>262.12245671018491</v>
      </c>
      <c r="G48" s="29">
        <f>G47*(1+'Escalation Sheet'!$C41)</f>
        <v>127.28573376050285</v>
      </c>
      <c r="H48" s="29">
        <f>H47*(1+'Escalation Sheet'!$C41)</f>
        <v>2.6944548954131888</v>
      </c>
      <c r="I48" s="29">
        <f>I47*(1+'Escalation Sheet'!$C41)</f>
        <v>567.33638625381582</v>
      </c>
      <c r="K48" s="28">
        <f t="shared" si="3"/>
        <v>0.16</v>
      </c>
      <c r="L48" s="28">
        <f t="shared" si="4"/>
        <v>0.15</v>
      </c>
      <c r="M48" s="28">
        <f t="shared" si="5"/>
        <v>0.69</v>
      </c>
      <c r="O48" s="30">
        <f t="shared" si="6"/>
        <v>80.558105731972915</v>
      </c>
      <c r="P48" s="31">
        <f t="shared" si="2"/>
        <v>62.891627015540116</v>
      </c>
    </row>
    <row r="49" spans="1:16" x14ac:dyDescent="0.25">
      <c r="A49" s="1">
        <v>2061</v>
      </c>
      <c r="B49" s="29">
        <f>B48*(1+'Escalation Sheet'!$C42)</f>
        <v>133.03648867693525</v>
      </c>
      <c r="C49" s="29">
        <f>C48*(1+'Escalation Sheet'!$C42)</f>
        <v>114.73145881994263</v>
      </c>
      <c r="D49" s="29">
        <f>D48*(1+'Escalation Sheet'!$C42)</f>
        <v>62.959592087963649</v>
      </c>
      <c r="E49" s="29"/>
      <c r="F49" s="29">
        <f>F48*(1+'Escalation Sheet'!$C42)</f>
        <v>266.6113436712414</v>
      </c>
      <c r="G49" s="29">
        <f>G48*(1+'Escalation Sheet'!$C42)</f>
        <v>129.46552132154255</v>
      </c>
      <c r="H49" s="29">
        <f>H48*(1+'Escalation Sheet'!$C42)</f>
        <v>2.7405978455403046</v>
      </c>
      <c r="I49" s="29">
        <f>I48*(1+'Escalation Sheet'!$C42)</f>
        <v>577.0521082058782</v>
      </c>
      <c r="K49" s="28">
        <f t="shared" si="3"/>
        <v>0.16</v>
      </c>
      <c r="L49" s="28">
        <f t="shared" si="4"/>
        <v>0.15</v>
      </c>
      <c r="M49" s="28">
        <f t="shared" si="5"/>
        <v>0.69</v>
      </c>
      <c r="O49" s="30">
        <f t="shared" si="6"/>
        <v>81.937675551995937</v>
      </c>
      <c r="P49" s="31">
        <f t="shared" si="2"/>
        <v>63.968655699052817</v>
      </c>
    </row>
    <row r="50" spans="1:16" x14ac:dyDescent="0.25">
      <c r="A50" s="1">
        <v>2062</v>
      </c>
      <c r="B50" s="29">
        <f>B49*(1+'Escalation Sheet'!$C43)</f>
        <v>135.31475879107091</v>
      </c>
      <c r="C50" s="29">
        <f>C49*(1+'Escalation Sheet'!$C43)</f>
        <v>116.69625251211093</v>
      </c>
      <c r="D50" s="29">
        <f>D49*(1+'Escalation Sheet'!$C43)</f>
        <v>64.037784683684563</v>
      </c>
      <c r="E50" s="29"/>
      <c r="F50" s="29">
        <f>F49*(1+'Escalation Sheet'!$C43)</f>
        <v>271.17710350462653</v>
      </c>
      <c r="G50" s="29">
        <f>G49*(1+'Escalation Sheet'!$C43)</f>
        <v>131.68263807628597</v>
      </c>
      <c r="H50" s="29">
        <f>H49*(1+'Escalation Sheet'!$C43)</f>
        <v>2.7875310007103988</v>
      </c>
      <c r="I50" s="29">
        <f>I49*(1+'Escalation Sheet'!$C43)</f>
        <v>586.93421337491191</v>
      </c>
      <c r="K50" s="28">
        <f t="shared" si="3"/>
        <v>0.16</v>
      </c>
      <c r="L50" s="28">
        <f t="shared" si="4"/>
        <v>0.15</v>
      </c>
      <c r="M50" s="28">
        <f t="shared" si="5"/>
        <v>0.69</v>
      </c>
      <c r="O50" s="30">
        <f t="shared" si="6"/>
        <v>83.340870715130336</v>
      </c>
      <c r="P50" s="31">
        <f t="shared" si="2"/>
        <v>65.064128662673312</v>
      </c>
    </row>
    <row r="51" spans="1:16" x14ac:dyDescent="0.25">
      <c r="A51" s="1">
        <v>2063</v>
      </c>
      <c r="B51" s="29">
        <f>B50*(1+'Escalation Sheet'!$C44)</f>
        <v>137.63204462761917</v>
      </c>
      <c r="C51" s="29">
        <f>C50*(1+'Escalation Sheet'!$C44)</f>
        <v>118.69469359526066</v>
      </c>
      <c r="D51" s="29">
        <f>D50*(1+'Escalation Sheet'!$C44)</f>
        <v>65.134441491686943</v>
      </c>
      <c r="E51" s="29"/>
      <c r="F51" s="29">
        <f>F50*(1+'Escalation Sheet'!$C44)</f>
        <v>275.82105266997741</v>
      </c>
      <c r="G51" s="29">
        <f>G50*(1+'Escalation Sheet'!$C44)</f>
        <v>133.93772329285602</v>
      </c>
      <c r="H51" s="29">
        <f>H50*(1+'Escalation Sheet'!$C44)</f>
        <v>2.8352678933050863</v>
      </c>
      <c r="I51" s="29">
        <f>I50*(1+'Escalation Sheet'!$C44)</f>
        <v>596.98555109882784</v>
      </c>
      <c r="K51" s="28">
        <f t="shared" si="3"/>
        <v>0.16</v>
      </c>
      <c r="L51" s="28">
        <f t="shared" si="4"/>
        <v>0.15</v>
      </c>
      <c r="M51" s="28">
        <f t="shared" si="5"/>
        <v>0.69</v>
      </c>
      <c r="O51" s="30">
        <f t="shared" si="6"/>
        <v>84.768095808972149</v>
      </c>
      <c r="P51" s="31">
        <f t="shared" si="2"/>
        <v>66.178361767505294</v>
      </c>
    </row>
    <row r="52" spans="1:16" x14ac:dyDescent="0.25">
      <c r="A52" s="1">
        <v>2064</v>
      </c>
      <c r="B52" s="29">
        <f>B51*(1+'Escalation Sheet'!$C45)</f>
        <v>139.98901433676374</v>
      </c>
      <c r="C52" s="29">
        <f>C51*(1+'Escalation Sheet'!$C45)</f>
        <v>120.72735828608285</v>
      </c>
      <c r="D52" s="29">
        <f>D51*(1+'Escalation Sheet'!$C45)</f>
        <v>66.249878714416013</v>
      </c>
      <c r="E52" s="29"/>
      <c r="F52" s="29">
        <f>F51*(1+'Escalation Sheet'!$C45)</f>
        <v>280.54453017150286</v>
      </c>
      <c r="G52" s="29">
        <f>G51*(1+'Escalation Sheet'!$C45)</f>
        <v>136.23142718693956</v>
      </c>
      <c r="H52" s="29">
        <f>H51*(1+'Escalation Sheet'!$C45)</f>
        <v>2.8838222874500761</v>
      </c>
      <c r="I52" s="29">
        <f>I51*(1+'Escalation Sheet'!$C45)</f>
        <v>607.20901951088217</v>
      </c>
      <c r="K52" s="28">
        <f t="shared" si="3"/>
        <v>0.16</v>
      </c>
      <c r="L52" s="28">
        <f t="shared" si="4"/>
        <v>0.15</v>
      </c>
      <c r="M52" s="28">
        <f t="shared" si="5"/>
        <v>0.69</v>
      </c>
      <c r="O52" s="30">
        <f t="shared" si="6"/>
        <v>86.219762349741671</v>
      </c>
      <c r="P52" s="31">
        <f t="shared" si="2"/>
        <v>67.311676283821953</v>
      </c>
    </row>
    <row r="53" spans="1:16" x14ac:dyDescent="0.25">
      <c r="A53" s="1">
        <v>2065</v>
      </c>
      <c r="B53" s="29">
        <f>B52*(1+'Escalation Sheet'!$C46)</f>
        <v>142.38634751086195</v>
      </c>
      <c r="C53" s="29">
        <f>C52*(1+'Escalation Sheet'!$C46)</f>
        <v>122.79483266906705</v>
      </c>
      <c r="D53" s="29">
        <f>D52*(1+'Escalation Sheet'!$C46)</f>
        <v>67.384417969331977</v>
      </c>
      <c r="E53" s="29"/>
      <c r="F53" s="29">
        <f>F52*(1+'Escalation Sheet'!$C46)</f>
        <v>285.34889794406251</v>
      </c>
      <c r="G53" s="29">
        <f>G52*(1+'Escalation Sheet'!$C46)</f>
        <v>138.56441110926599</v>
      </c>
      <c r="H53" s="29">
        <f>H52*(1+'Escalation Sheet'!$C46)</f>
        <v>2.933208182983825</v>
      </c>
      <c r="I53" s="29">
        <f>I52*(1+'Escalation Sheet'!$C46)</f>
        <v>617.60756637530426</v>
      </c>
      <c r="K53" s="28">
        <f t="shared" si="3"/>
        <v>0.16</v>
      </c>
      <c r="L53" s="28">
        <f t="shared" si="4"/>
        <v>0.15</v>
      </c>
      <c r="M53" s="28">
        <f t="shared" si="5"/>
        <v>0.69</v>
      </c>
      <c r="O53" s="30">
        <f t="shared" si="6"/>
        <v>87.69628890093702</v>
      </c>
      <c r="P53" s="31">
        <f t="shared" si="2"/>
        <v>68.464398983698729</v>
      </c>
    </row>
    <row r="54" spans="1:16" x14ac:dyDescent="0.25">
      <c r="A54" s="1">
        <v>2066</v>
      </c>
      <c r="B54" s="29">
        <f>B53*(1+'Escalation Sheet'!$C47)</f>
        <v>144.82473538039366</v>
      </c>
      <c r="C54" s="29">
        <f>C53*(1+'Escalation Sheet'!$C47)</f>
        <v>124.89771286548888</v>
      </c>
      <c r="D54" s="29">
        <f>D53*(1+'Escalation Sheet'!$C47)</f>
        <v>68.538386381642994</v>
      </c>
      <c r="E54" s="29"/>
      <c r="F54" s="29">
        <f>F53*(1+'Escalation Sheet'!$C47)</f>
        <v>290.23554124585775</v>
      </c>
      <c r="G54" s="29">
        <f>G53*(1+'Escalation Sheet'!$C47)</f>
        <v>140.93734773629666</v>
      </c>
      <c r="H54" s="29">
        <f>H53*(1+'Escalation Sheet'!$C47)</f>
        <v>2.9834398194941536</v>
      </c>
      <c r="I54" s="29">
        <f>I53*(1+'Escalation Sheet'!$C47)</f>
        <v>628.18418993723435</v>
      </c>
      <c r="K54" s="28">
        <f t="shared" si="3"/>
        <v>0.16</v>
      </c>
      <c r="L54" s="28">
        <f t="shared" si="4"/>
        <v>0.15</v>
      </c>
      <c r="M54" s="28">
        <f t="shared" si="5"/>
        <v>0.69</v>
      </c>
      <c r="O54" s="30">
        <f t="shared" si="6"/>
        <v>89.198101194019983</v>
      </c>
      <c r="P54" s="31">
        <f t="shared" si="2"/>
        <v>69.636862235232712</v>
      </c>
    </row>
    <row r="55" spans="1:16" x14ac:dyDescent="0.25">
      <c r="A55" s="1">
        <v>2067</v>
      </c>
      <c r="B55" s="29">
        <f>B54*(1+'Escalation Sheet'!$C48)</f>
        <v>147.30488101326588</v>
      </c>
      <c r="C55" s="29">
        <f>C54*(1+'Escalation Sheet'!$C48)</f>
        <v>127.03660520529155</v>
      </c>
      <c r="D55" s="29">
        <f>D54*(1+'Escalation Sheet'!$C48)</f>
        <v>69.712116678626188</v>
      </c>
      <c r="E55" s="29"/>
      <c r="F55" s="29">
        <f>F54*(1+'Escalation Sheet'!$C48)</f>
        <v>295.20586905784745</v>
      </c>
      <c r="G55" s="29">
        <f>G54*(1+'Escalation Sheet'!$C48)</f>
        <v>143.35092126417962</v>
      </c>
      <c r="H55" s="29">
        <f>H54*(1+'Escalation Sheet'!$C48)</f>
        <v>3.0345316804239908</v>
      </c>
      <c r="I55" s="29">
        <f>I54*(1+'Escalation Sheet'!$C48)</f>
        <v>638.94193978721705</v>
      </c>
      <c r="K55" s="28">
        <f t="shared" si="3"/>
        <v>0.16</v>
      </c>
      <c r="L55" s="28">
        <f t="shared" si="4"/>
        <v>0.15</v>
      </c>
      <c r="M55" s="28">
        <f t="shared" si="5"/>
        <v>0.69</v>
      </c>
      <c r="O55" s="30">
        <f t="shared" si="6"/>
        <v>90.725632251168349</v>
      </c>
      <c r="P55" s="31">
        <f t="shared" si="2"/>
        <v>70.829404098375093</v>
      </c>
    </row>
    <row r="56" spans="1:16" x14ac:dyDescent="0.25">
      <c r="A56" s="1">
        <v>2068</v>
      </c>
      <c r="B56" s="29">
        <f>B55*(1+'Escalation Sheet'!$C49)</f>
        <v>149.82749951753055</v>
      </c>
      <c r="C56" s="29">
        <f>C55*(1+'Escalation Sheet'!$C49)</f>
        <v>129.21212640191078</v>
      </c>
      <c r="D56" s="29">
        <f>D55*(1+'Escalation Sheet'!$C49)</f>
        <v>70.90594728556394</v>
      </c>
      <c r="E56" s="29"/>
      <c r="F56" s="29">
        <f>F55*(1+'Escalation Sheet'!$C49)</f>
        <v>300.26131449000388</v>
      </c>
      <c r="G56" s="29">
        <f>G55*(1+'Escalation Sheet'!$C49)</f>
        <v>145.8058276060261</v>
      </c>
      <c r="H56" s="29">
        <f>H55*(1+'Escalation Sheet'!$C49)</f>
        <v>3.0864984972474301</v>
      </c>
      <c r="I56" s="29">
        <f>I55*(1+'Escalation Sheet'!$C49)</f>
        <v>649.8839177404991</v>
      </c>
      <c r="K56" s="28">
        <f t="shared" si="3"/>
        <v>0.16</v>
      </c>
      <c r="L56" s="28">
        <f t="shared" si="4"/>
        <v>0.15</v>
      </c>
      <c r="M56" s="28">
        <f t="shared" si="5"/>
        <v>0.69</v>
      </c>
      <c r="O56" s="30">
        <f t="shared" si="6"/>
        <v>92.279322510130612</v>
      </c>
      <c r="P56" s="31">
        <f t="shared" si="2"/>
        <v>72.042368422405261</v>
      </c>
    </row>
    <row r="57" spans="1:16" x14ac:dyDescent="0.25">
      <c r="A57" s="1">
        <v>2069</v>
      </c>
      <c r="B57" s="29">
        <f>B56*(1+'Escalation Sheet'!$C50)</f>
        <v>152.3933182475738</v>
      </c>
      <c r="C57" s="29">
        <f>C56*(1+'Escalation Sheet'!$C50)</f>
        <v>131.42490373009375</v>
      </c>
      <c r="D57" s="29">
        <f>D56*(1+'Escalation Sheet'!$C50)</f>
        <v>72.120222423323099</v>
      </c>
      <c r="E57" s="29"/>
      <c r="F57" s="29">
        <f>F56*(1+'Escalation Sheet'!$C50)</f>
        <v>305.4033351945256</v>
      </c>
      <c r="G57" s="29">
        <f>G56*(1+'Escalation Sheet'!$C50)</f>
        <v>148.30277459256527</v>
      </c>
      <c r="H57" s="29">
        <f>H56*(1+'Escalation Sheet'!$C50)</f>
        <v>3.1393552537173006</v>
      </c>
      <c r="I57" s="29">
        <f>I56*(1+'Escalation Sheet'!$C50)</f>
        <v>661.01327873138553</v>
      </c>
      <c r="K57" s="28">
        <f t="shared" si="3"/>
        <v>0.16</v>
      </c>
      <c r="L57" s="28">
        <f t="shared" si="4"/>
        <v>0.15</v>
      </c>
      <c r="M57" s="28">
        <f t="shared" si="5"/>
        <v>0.69</v>
      </c>
      <c r="O57" s="30">
        <f t="shared" si="6"/>
        <v>93.859619951218804</v>
      </c>
      <c r="P57" s="31">
        <f t="shared" si="2"/>
        <v>73.276104945073826</v>
      </c>
    </row>
    <row r="58" spans="1:16" x14ac:dyDescent="0.25">
      <c r="A58" s="1">
        <v>2070</v>
      </c>
      <c r="B58" s="29">
        <f>B57*(1+'Escalation Sheet'!$C51)</f>
        <v>155.0030770138363</v>
      </c>
      <c r="C58" s="29">
        <f>C57*(1+'Escalation Sheet'!$C51)</f>
        <v>133.67557520676314</v>
      </c>
      <c r="D58" s="29">
        <f>D57*(1+'Escalation Sheet'!$C51)</f>
        <v>73.355292207605231</v>
      </c>
      <c r="E58" s="29"/>
      <c r="F58" s="29">
        <f>F57*(1+'Escalation Sheet'!$C51)</f>
        <v>310.63341378612688</v>
      </c>
      <c r="G58" s="29">
        <f>G57*(1+'Escalation Sheet'!$C51)</f>
        <v>150.84248217623528</v>
      </c>
      <c r="H58" s="29">
        <f>H57*(1+'Escalation Sheet'!$C51)</f>
        <v>3.1931171901854789</v>
      </c>
      <c r="I58" s="29">
        <f>I57*(1+'Escalation Sheet'!$C51)</f>
        <v>672.33323172291125</v>
      </c>
      <c r="K58" s="28">
        <f t="shared" si="3"/>
        <v>0.16</v>
      </c>
      <c r="L58" s="28">
        <f t="shared" si="4"/>
        <v>0.15</v>
      </c>
      <c r="M58" s="28">
        <f t="shared" si="5"/>
        <v>0.69</v>
      </c>
      <c r="O58" s="30">
        <f t="shared" si="6"/>
        <v>95.466980226475897</v>
      </c>
      <c r="P58" s="31">
        <f t="shared" si="2"/>
        <v>74.530969393443584</v>
      </c>
    </row>
    <row r="59" spans="1:16" x14ac:dyDescent="0.25">
      <c r="A59" s="1">
        <v>2071</v>
      </c>
      <c r="B59" s="29">
        <f>B58*(1+'Escalation Sheet'!$C52)</f>
        <v>157.65752829612512</v>
      </c>
      <c r="C59" s="29">
        <f>C58*(1+'Escalation Sheet'!$C52)</f>
        <v>135.96478977497856</v>
      </c>
      <c r="D59" s="29">
        <f>D58*(1+'Escalation Sheet'!$C52)</f>
        <v>74.611512749896576</v>
      </c>
      <c r="E59" s="29"/>
      <c r="F59" s="29">
        <f>F58*(1+'Escalation Sheet'!$C52)</f>
        <v>315.95305826952466</v>
      </c>
      <c r="G59" s="29">
        <f>G58*(1+'Escalation Sheet'!$C52)</f>
        <v>153.42568263876927</v>
      </c>
      <c r="H59" s="29">
        <f>H58*(1+'Escalation Sheet'!$C52)</f>
        <v>3.2477998079971866</v>
      </c>
      <c r="I59" s="29">
        <f>I58*(1+'Escalation Sheet'!$C52)</f>
        <v>683.84704063209153</v>
      </c>
      <c r="K59" s="28">
        <f t="shared" si="3"/>
        <v>0.16</v>
      </c>
      <c r="L59" s="28">
        <f t="shared" si="4"/>
        <v>0.15</v>
      </c>
      <c r="M59" s="28">
        <f t="shared" si="5"/>
        <v>0.69</v>
      </c>
      <c r="O59" s="30">
        <f t="shared" si="6"/>
        <v>97.101866791055443</v>
      </c>
      <c r="P59" s="31">
        <f t="shared" si="2"/>
        <v>75.8073235864574</v>
      </c>
    </row>
    <row r="60" spans="1:16" x14ac:dyDescent="0.25">
      <c r="A60" s="1">
        <v>2072</v>
      </c>
      <c r="B60" s="29">
        <f>B59*(1+'Escalation Sheet'!$C53)</f>
        <v>160.35743746057852</v>
      </c>
      <c r="C60" s="29">
        <f>C59*(1+'Escalation Sheet'!$C53)</f>
        <v>138.29320749104818</v>
      </c>
      <c r="D60" s="29">
        <f>D59*(1+'Escalation Sheet'!$C53)</f>
        <v>75.889246260146777</v>
      </c>
      <c r="E60" s="29"/>
      <c r="F60" s="29">
        <f>F59*(1+'Escalation Sheet'!$C53)</f>
        <v>321.36380247424614</v>
      </c>
      <c r="G60" s="29">
        <f>G59*(1+'Escalation Sheet'!$C53)</f>
        <v>156.05312080233659</v>
      </c>
      <c r="H60" s="29">
        <f>H59*(1+'Escalation Sheet'!$C53)</f>
        <v>3.3034188739605415</v>
      </c>
      <c r="I60" s="29">
        <f>I59*(1+'Escalation Sheet'!$C53)</f>
        <v>695.5580252710173</v>
      </c>
      <c r="K60" s="28">
        <f t="shared" si="3"/>
        <v>0.16</v>
      </c>
      <c r="L60" s="28">
        <f t="shared" si="4"/>
        <v>0.15</v>
      </c>
      <c r="M60" s="28">
        <f t="shared" si="5"/>
        <v>0.69</v>
      </c>
      <c r="O60" s="30">
        <f t="shared" si="6"/>
        <v>98.764751036851067</v>
      </c>
      <c r="P60" s="31">
        <f t="shared" si="2"/>
        <v>77.105535539262647</v>
      </c>
    </row>
    <row r="61" spans="1:16" x14ac:dyDescent="0.25">
      <c r="A61" s="1">
        <v>2073</v>
      </c>
      <c r="B61" s="29">
        <f>B60*(1+'Escalation Sheet'!$C54)</f>
        <v>163.1035829803464</v>
      </c>
      <c r="C61" s="29">
        <f>C60*(1+'Escalation Sheet'!$C54)</f>
        <v>140.66149971484498</v>
      </c>
      <c r="D61" s="29">
        <f>D60*(1+'Escalation Sheet'!$C54)</f>
        <v>77.188861151205984</v>
      </c>
      <c r="E61" s="29"/>
      <c r="F61" s="29">
        <f>F60*(1+'Escalation Sheet'!$C54)</f>
        <v>326.8672064968826</v>
      </c>
      <c r="G61" s="29">
        <f>G60*(1+'Escalation Sheet'!$C54)</f>
        <v>158.72555424429953</v>
      </c>
      <c r="H61" s="29">
        <f>H60*(1+'Escalation Sheet'!$C54)</f>
        <v>3.3599904248926493</v>
      </c>
      <c r="I61" s="29">
        <f>I60*(1+'Escalation Sheet'!$C54)</f>
        <v>707.46956230406681</v>
      </c>
      <c r="K61" s="28">
        <f t="shared" si="3"/>
        <v>0.16</v>
      </c>
      <c r="L61" s="28">
        <f t="shared" si="4"/>
        <v>0.15</v>
      </c>
      <c r="M61" s="28">
        <f t="shared" si="5"/>
        <v>0.69</v>
      </c>
      <c r="O61" s="30">
        <f t="shared" si="6"/>
        <v>100.45611242841429</v>
      </c>
      <c r="P61" s="31">
        <f t="shared" si="2"/>
        <v>78.425979569322067</v>
      </c>
    </row>
    <row r="62" spans="1:16" x14ac:dyDescent="0.25">
      <c r="A62" s="1">
        <v>2074</v>
      </c>
      <c r="B62" s="29">
        <f>B61*(1+'Escalation Sheet'!$C55)</f>
        <v>165.89675666004976</v>
      </c>
      <c r="C62" s="29">
        <f>C61*(1+'Escalation Sheet'!$C55)</f>
        <v>143.0703493033819</v>
      </c>
      <c r="D62" s="29">
        <f>D61*(1+'Escalation Sheet'!$C55)</f>
        <v>78.510732145050468</v>
      </c>
      <c r="E62" s="29"/>
      <c r="F62" s="29">
        <f>F61*(1+'Escalation Sheet'!$C55)</f>
        <v>332.46485715091683</v>
      </c>
      <c r="G62" s="29">
        <f>G61*(1+'Escalation Sheet'!$C55)</f>
        <v>161.44375351564801</v>
      </c>
      <c r="H62" s="29">
        <f>H61*(1+'Escalation Sheet'!$C55)</f>
        <v>3.4175307722435493</v>
      </c>
      <c r="I62" s="29">
        <f>I61*(1+'Escalation Sheet'!$C55)</f>
        <v>719.58508622150941</v>
      </c>
      <c r="K62" s="28">
        <f t="shared" si="3"/>
        <v>0.16</v>
      </c>
      <c r="L62" s="28">
        <f t="shared" si="4"/>
        <v>0.15</v>
      </c>
      <c r="M62" s="28">
        <f t="shared" si="5"/>
        <v>0.69</v>
      </c>
      <c r="O62" s="30">
        <f t="shared" si="6"/>
        <v>102.17643864120006</v>
      </c>
      <c r="P62" s="31">
        <f t="shared" si="2"/>
        <v>79.769036404341946</v>
      </c>
    </row>
    <row r="63" spans="1:16" x14ac:dyDescent="0.25">
      <c r="A63" s="1">
        <v>2075</v>
      </c>
      <c r="B63" s="29">
        <f>B62*(1+'Escalation Sheet'!$C56)</f>
        <v>168.73776386408429</v>
      </c>
      <c r="C63" s="29">
        <f>C62*(1+'Escalation Sheet'!$C56)</f>
        <v>145.52045080770216</v>
      </c>
      <c r="D63" s="29">
        <f>D62*(1+'Escalation Sheet'!$C56)</f>
        <v>79.855240380827368</v>
      </c>
      <c r="E63" s="29"/>
      <c r="F63" s="29">
        <f>F62*(1+'Escalation Sheet'!$C56)</f>
        <v>338.15836842425398</v>
      </c>
      <c r="G63" s="29">
        <f>G62*(1+'Escalation Sheet'!$C56)</f>
        <v>164.20850236317494</v>
      </c>
      <c r="H63" s="29">
        <f>H62*(1+'Escalation Sheet'!$C56)</f>
        <v>3.4760565067993454</v>
      </c>
      <c r="I63" s="29">
        <f>I62*(1+'Escalation Sheet'!$C56)</f>
        <v>731.90809032978325</v>
      </c>
      <c r="K63" s="28">
        <f t="shared" si="3"/>
        <v>0.16</v>
      </c>
      <c r="L63" s="28">
        <f t="shared" si="4"/>
        <v>0.15</v>
      </c>
      <c r="M63" s="28">
        <f t="shared" si="5"/>
        <v>0.69</v>
      </c>
      <c r="O63" s="30">
        <f t="shared" si="6"/>
        <v>103.92622570217969</v>
      </c>
      <c r="P63" s="31">
        <f t="shared" si="2"/>
        <v>81.135093292048438</v>
      </c>
    </row>
    <row r="64" spans="1:16" x14ac:dyDescent="0.25">
      <c r="A64" s="1">
        <v>2076</v>
      </c>
      <c r="B64" s="29">
        <f>B63*(1+'Escalation Sheet'!$C57)</f>
        <v>171.62742374883345</v>
      </c>
      <c r="C64" s="29">
        <f>C63*(1+'Escalation Sheet'!$C57)</f>
        <v>148.01251067314129</v>
      </c>
      <c r="D64" s="29">
        <f>D63*(1+'Escalation Sheet'!$C57)</f>
        <v>81.222773524749712</v>
      </c>
      <c r="E64" s="29"/>
      <c r="F64" s="29">
        <f>F63*(1+'Escalation Sheet'!$C57)</f>
        <v>343.94938194458769</v>
      </c>
      <c r="G64" s="29">
        <f>G63*(1+'Escalation Sheet'!$C57)</f>
        <v>167.02059795545631</v>
      </c>
      <c r="H64" s="29">
        <f>H63*(1+'Escalation Sheet'!$C57)</f>
        <v>3.5355845034658779</v>
      </c>
      <c r="I64" s="29">
        <f>I63*(1+'Escalation Sheet'!$C57)</f>
        <v>744.44212775873075</v>
      </c>
      <c r="K64" s="28">
        <f t="shared" si="3"/>
        <v>0.16</v>
      </c>
      <c r="L64" s="28">
        <f t="shared" si="4"/>
        <v>0.15</v>
      </c>
      <c r="M64" s="28">
        <f t="shared" si="5"/>
        <v>0.69</v>
      </c>
      <c r="O64" s="30">
        <f t="shared" si="6"/>
        <v>105.70597813286184</v>
      </c>
      <c r="P64" s="31">
        <f t="shared" si="2"/>
        <v>82.524544111843923</v>
      </c>
    </row>
    <row r="65" spans="1:16" x14ac:dyDescent="0.25">
      <c r="A65" s="1">
        <v>2077</v>
      </c>
      <c r="B65" s="29">
        <f>B64*(1+'Escalation Sheet'!$C58)</f>
        <v>174.56656949885846</v>
      </c>
      <c r="C65" s="29">
        <f>C64*(1+'Escalation Sheet'!$C58)</f>
        <v>150.54724744301868</v>
      </c>
      <c r="D65" s="29">
        <f>D64*(1+'Escalation Sheet'!$C58)</f>
        <v>82.613725881873435</v>
      </c>
      <c r="E65" s="29"/>
      <c r="F65" s="29">
        <f>F64*(1+'Escalation Sheet'!$C58)</f>
        <v>349.83956745273576</v>
      </c>
      <c r="G65" s="29">
        <f>G64*(1+'Escalation Sheet'!$C58)</f>
        <v>169.88085111270127</v>
      </c>
      <c r="H65" s="29">
        <f>H64*(1+'Escalation Sheet'!$C58)</f>
        <v>3.5961319261343179</v>
      </c>
      <c r="I65" s="29">
        <f>I64*(1+'Escalation Sheet'!$C58)</f>
        <v>757.19081248608347</v>
      </c>
      <c r="K65" s="28">
        <f t="shared" si="3"/>
        <v>0.16</v>
      </c>
      <c r="L65" s="28">
        <f t="shared" si="4"/>
        <v>0.15</v>
      </c>
      <c r="M65" s="28">
        <f t="shared" si="5"/>
        <v>0.69</v>
      </c>
      <c r="O65" s="30">
        <f t="shared" si="6"/>
        <v>107.51620909476281</v>
      </c>
      <c r="P65" s="31">
        <f t="shared" si="2"/>
        <v>83.937789488375586</v>
      </c>
    </row>
    <row r="66" spans="1:16" x14ac:dyDescent="0.25">
      <c r="A66" s="1">
        <v>2078</v>
      </c>
      <c r="B66" s="29">
        <f>B65*(1+'Escalation Sheet'!$C59)</f>
        <v>177.55604856713296</v>
      </c>
      <c r="C66" s="29">
        <f>C65*(1+'Escalation Sheet'!$C59)</f>
        <v>153.12539196581741</v>
      </c>
      <c r="D66" s="29">
        <f>D65*(1+'Escalation Sheet'!$C59)</f>
        <v>84.028498509788562</v>
      </c>
      <c r="E66" s="29"/>
      <c r="F66" s="29">
        <f>F65*(1+'Escalation Sheet'!$C59)</f>
        <v>355.83062328408153</v>
      </c>
      <c r="G66" s="29">
        <f>G65*(1+'Escalation Sheet'!$C59)</f>
        <v>172.79008654053843</v>
      </c>
      <c r="H66" s="29">
        <f>H65*(1+'Escalation Sheet'!$C59)</f>
        <v>3.6577162326300843</v>
      </c>
      <c r="I66" s="29">
        <f>I65*(1+'Escalation Sheet'!$C59)</f>
        <v>770.1578203794918</v>
      </c>
      <c r="K66" s="28">
        <f t="shared" si="3"/>
        <v>0.16</v>
      </c>
      <c r="L66" s="28">
        <f t="shared" si="4"/>
        <v>0.15</v>
      </c>
      <c r="M66" s="28">
        <f t="shared" si="5"/>
        <v>0.69</v>
      </c>
      <c r="O66" s="30">
        <f t="shared" si="6"/>
        <v>109.35744053736799</v>
      </c>
      <c r="P66" s="31">
        <f t="shared" si="2"/>
        <v>85.37523690704856</v>
      </c>
    </row>
    <row r="67" spans="1:16" x14ac:dyDescent="0.25">
      <c r="A67" s="1">
        <v>2079</v>
      </c>
      <c r="B67" s="29">
        <f>B66*(1+'Escalation Sheet'!$C60)</f>
        <v>180.59672291939174</v>
      </c>
      <c r="C67" s="29">
        <f>C66*(1+'Escalation Sheet'!$C60)</f>
        <v>155.74768760591209</v>
      </c>
      <c r="D67" s="29">
        <f>D66*(1+'Escalation Sheet'!$C60)</f>
        <v>85.467499334257369</v>
      </c>
      <c r="E67" s="29"/>
      <c r="F67" s="29">
        <f>F66*(1+'Escalation Sheet'!$C60)</f>
        <v>361.92427685826021</v>
      </c>
      <c r="G67" s="29">
        <f>G66*(1+'Escalation Sheet'!$C60)</f>
        <v>175.74914306780585</v>
      </c>
      <c r="H67" s="29">
        <f>H66*(1+'Escalation Sheet'!$C60)</f>
        <v>3.7203551797465138</v>
      </c>
      <c r="I67" s="29">
        <f>I66*(1+'Escalation Sheet'!$C60)</f>
        <v>783.34689025639886</v>
      </c>
      <c r="K67" s="28">
        <f t="shared" si="3"/>
        <v>0.16</v>
      </c>
      <c r="L67" s="28">
        <f t="shared" si="4"/>
        <v>0.15</v>
      </c>
      <c r="M67" s="28">
        <f t="shared" si="5"/>
        <v>0.69</v>
      </c>
      <c r="O67" s="30">
        <f t="shared" si="6"/>
        <v>111.23020334862707</v>
      </c>
      <c r="P67" s="31">
        <f t="shared" si="2"/>
        <v>86.837300831517609</v>
      </c>
    </row>
    <row r="68" spans="1:16" x14ac:dyDescent="0.25">
      <c r="A68" s="1">
        <v>2080</v>
      </c>
      <c r="B68" s="29">
        <f>B67*(1+'Escalation Sheet'!$C61)</f>
        <v>183.68946928266391</v>
      </c>
      <c r="C68" s="29">
        <f>C67*(1+'Escalation Sheet'!$C61)</f>
        <v>158.41489045790533</v>
      </c>
      <c r="D68" s="29">
        <f>D67*(1+'Escalation Sheet'!$C61)</f>
        <v>86.931143266832891</v>
      </c>
      <c r="E68" s="29"/>
      <c r="F68" s="29">
        <f>F67*(1+'Escalation Sheet'!$C61)</f>
        <v>368.12228517723122</v>
      </c>
      <c r="G68" s="29">
        <f>G67*(1+'Escalation Sheet'!$C61)</f>
        <v>178.75887388841306</v>
      </c>
      <c r="H68" s="29">
        <f>H67*(1+'Escalation Sheet'!$C61)</f>
        <v>3.7840668283647307</v>
      </c>
      <c r="I68" s="29">
        <f>I67*(1+'Escalation Sheet'!$C61)</f>
        <v>796.7618249620657</v>
      </c>
      <c r="K68" s="28">
        <f t="shared" si="3"/>
        <v>0.16</v>
      </c>
      <c r="L68" s="28">
        <f t="shared" si="4"/>
        <v>0.15</v>
      </c>
      <c r="M68" s="28">
        <f t="shared" si="5"/>
        <v>0.69</v>
      </c>
      <c r="O68" s="30">
        <f t="shared" si="6"/>
        <v>113.13503750802671</v>
      </c>
      <c r="P68" s="31">
        <f t="shared" si="2"/>
        <v>88.324402823190624</v>
      </c>
    </row>
    <row r="69" spans="1:16" x14ac:dyDescent="0.25">
      <c r="A69" s="1">
        <v>2081</v>
      </c>
      <c r="B69" s="29">
        <f>B68*(1+'Escalation Sheet'!$C62)</f>
        <v>186.83517939806242</v>
      </c>
      <c r="C69" s="29">
        <f>C68*(1+'Escalation Sheet'!$C62)</f>
        <v>161.12776956463489</v>
      </c>
      <c r="D69" s="29">
        <f>D68*(1+'Escalation Sheet'!$C62)</f>
        <v>88.419852324491657</v>
      </c>
      <c r="E69" s="29"/>
      <c r="F69" s="29">
        <f>F68*(1+'Escalation Sheet'!$C62)</f>
        <v>374.42643533187987</v>
      </c>
      <c r="G69" s="29">
        <f>G68*(1+'Escalation Sheet'!$C62)</f>
        <v>181.82014680734517</v>
      </c>
      <c r="H69" s="29">
        <f>H68*(1+'Escalation Sheet'!$C62)</f>
        <v>3.8488695486611975</v>
      </c>
      <c r="I69" s="29">
        <f>I68*(1+'Escalation Sheet'!$C62)</f>
        <v>810.40649246605687</v>
      </c>
      <c r="K69" s="28">
        <f t="shared" si="3"/>
        <v>0.16</v>
      </c>
      <c r="L69" s="28">
        <f t="shared" si="4"/>
        <v>0.15</v>
      </c>
      <c r="M69" s="28">
        <f t="shared" si="5"/>
        <v>0.69</v>
      </c>
      <c r="O69" s="30">
        <f t="shared" si="6"/>
        <v>115.07249224228445</v>
      </c>
      <c r="P69" s="31">
        <f t="shared" si="2"/>
        <v>89.83697166277878</v>
      </c>
    </row>
    <row r="70" spans="1:16" x14ac:dyDescent="0.25">
      <c r="A70" s="1">
        <v>2082</v>
      </c>
      <c r="B70" s="29">
        <f>B69*(1+'Escalation Sheet'!$C63)</f>
        <v>190.03476027790248</v>
      </c>
      <c r="C70" s="29">
        <f>C69*(1+'Escalation Sheet'!$C63)</f>
        <v>163.88710713891416</v>
      </c>
      <c r="D70" s="29">
        <f>D69*(1+'Escalation Sheet'!$C63)</f>
        <v>89.934055751315142</v>
      </c>
      <c r="E70" s="29"/>
      <c r="F70" s="29">
        <f>F69*(1+'Escalation Sheet'!$C63)</f>
        <v>380.83854501729485</v>
      </c>
      <c r="G70" s="29">
        <f>G69*(1+'Escalation Sheet'!$C63)</f>
        <v>184.93384449087964</v>
      </c>
      <c r="H70" s="29">
        <f>H69*(1+'Escalation Sheet'!$C63)</f>
        <v>3.9147820254044436</v>
      </c>
      <c r="I70" s="29">
        <f>I69*(1+'Escalation Sheet'!$C63)</f>
        <v>824.28482697750451</v>
      </c>
      <c r="K70" s="28">
        <f t="shared" si="3"/>
        <v>0.16</v>
      </c>
      <c r="L70" s="28">
        <f t="shared" si="4"/>
        <v>0.15</v>
      </c>
      <c r="M70" s="28">
        <f t="shared" si="5"/>
        <v>0.69</v>
      </c>
      <c r="O70" s="30">
        <f t="shared" si="6"/>
        <v>117.04312618370896</v>
      </c>
      <c r="P70" s="31">
        <f t="shared" si="2"/>
        <v>91.375443473928186</v>
      </c>
    </row>
    <row r="71" spans="1:16" x14ac:dyDescent="0.25">
      <c r="A71" s="1">
        <v>2083</v>
      </c>
      <c r="B71" s="29">
        <f>B70*(1+'Escalation Sheet'!$C64)</f>
        <v>193.28913446722325</v>
      </c>
      <c r="C71" s="29">
        <f>C70*(1+'Escalation Sheet'!$C64)</f>
        <v>166.69369878907</v>
      </c>
      <c r="D71" s="29">
        <f>D70*(1+'Escalation Sheet'!$C64)</f>
        <v>91.474190142255026</v>
      </c>
      <c r="E71" s="29"/>
      <c r="F71" s="29">
        <f>F70*(1+'Escalation Sheet'!$C64)</f>
        <v>387.36046305686983</v>
      </c>
      <c r="G71" s="29">
        <f>G70*(1+'Escalation Sheet'!$C64)</f>
        <v>188.10086472108833</v>
      </c>
      <c r="H71" s="29">
        <f>H70*(1+'Escalation Sheet'!$C64)</f>
        <v>3.9818232633425037</v>
      </c>
      <c r="I71" s="29">
        <f>I70*(1+'Escalation Sheet'!$C64)</f>
        <v>838.40083007947089</v>
      </c>
      <c r="K71" s="28">
        <f t="shared" si="3"/>
        <v>0.16</v>
      </c>
      <c r="L71" s="28">
        <f t="shared" si="4"/>
        <v>0.15</v>
      </c>
      <c r="M71" s="28">
        <f t="shared" si="5"/>
        <v>0.69</v>
      </c>
      <c r="O71" s="30">
        <f t="shared" si="6"/>
        <v>119.04750753127217</v>
      </c>
      <c r="P71" s="31">
        <f t="shared" si="2"/>
        <v>92.94026184896876</v>
      </c>
    </row>
    <row r="72" spans="1:16" x14ac:dyDescent="0.25">
      <c r="A72" s="1">
        <v>2084</v>
      </c>
      <c r="B72" s="29">
        <f>B71*(1+'Escalation Sheet'!$C65)</f>
        <v>196.59924030978803</v>
      </c>
      <c r="C72" s="29">
        <f>C71*(1+'Escalation Sheet'!$C65)</f>
        <v>169.54835374834295</v>
      </c>
      <c r="D72" s="29">
        <f>D71*(1+'Escalation Sheet'!$C65)</f>
        <v>93.040699569017988</v>
      </c>
      <c r="E72" s="29"/>
      <c r="F72" s="29">
        <f>F71*(1+'Escalation Sheet'!$C65)</f>
        <v>393.99406993538048</v>
      </c>
      <c r="G72" s="29">
        <f>G71*(1+'Escalation Sheet'!$C65)</f>
        <v>191.3221206546977</v>
      </c>
      <c r="H72" s="29">
        <f>H71*(1+'Escalation Sheet'!$C65)</f>
        <v>4.0500125926826138</v>
      </c>
      <c r="I72" s="29">
        <f>I71*(1+'Escalation Sheet'!$C65)</f>
        <v>852.75857188273721</v>
      </c>
      <c r="K72" s="28">
        <f t="shared" si="3"/>
        <v>0.16</v>
      </c>
      <c r="L72" s="28">
        <f t="shared" si="4"/>
        <v>0.15</v>
      </c>
      <c r="M72" s="28">
        <f t="shared" si="5"/>
        <v>0.69</v>
      </c>
      <c r="O72" s="30">
        <f t="shared" si="6"/>
        <v>121.08621421443993</v>
      </c>
      <c r="P72" s="31">
        <f t="shared" si="2"/>
        <v>94.531877976816531</v>
      </c>
    </row>
    <row r="73" spans="1:16" x14ac:dyDescent="0.25">
      <c r="A73" s="1">
        <v>2085</v>
      </c>
      <c r="B73" s="29">
        <f>B72*(1+'Escalation Sheet'!$C66)</f>
        <v>199.96603221863987</v>
      </c>
      <c r="C73" s="29">
        <f>C72*(1+'Escalation Sheet'!$C66)</f>
        <v>172.45189510821589</v>
      </c>
      <c r="D73" s="29">
        <f>D72*(1+'Escalation Sheet'!$C66)</f>
        <v>94.634035708106268</v>
      </c>
      <c r="E73" s="29"/>
      <c r="F73" s="29">
        <f>F72*(1+'Escalation Sheet'!$C66)</f>
        <v>400.74127834119042</v>
      </c>
      <c r="G73" s="29">
        <f>G72*(1+'Escalation Sheet'!$C66)</f>
        <v>194.59854108638206</v>
      </c>
      <c r="H73" s="29">
        <f>H72*(1+'Escalation Sheet'!$C66)</f>
        <v>4.1193696746647515</v>
      </c>
      <c r="I73" s="29">
        <f>I72*(1+'Escalation Sheet'!$C66)</f>
        <v>867.36219219935106</v>
      </c>
      <c r="K73" s="28">
        <f t="shared" si="3"/>
        <v>0.16</v>
      </c>
      <c r="L73" s="28">
        <f t="shared" si="4"/>
        <v>0.15</v>
      </c>
      <c r="M73" s="28">
        <f t="shared" si="5"/>
        <v>0.69</v>
      </c>
      <c r="O73" s="30">
        <f t="shared" si="6"/>
        <v>123.15983405980808</v>
      </c>
      <c r="P73" s="31">
        <f t="shared" si="2"/>
        <v>96.150750773066449</v>
      </c>
    </row>
    <row r="74" spans="1:16" x14ac:dyDescent="0.25">
      <c r="A74" s="1">
        <v>2086</v>
      </c>
      <c r="B74" s="29">
        <f>B73*(1+'Escalation Sheet'!$C67)</f>
        <v>203.39048095129047</v>
      </c>
      <c r="C74" s="29">
        <f>C73*(1+'Escalation Sheet'!$C67)</f>
        <v>175.40516005573869</v>
      </c>
      <c r="D74" s="29">
        <f>D73*(1+'Escalation Sheet'!$C67)</f>
        <v>96.254657971050932</v>
      </c>
      <c r="E74" s="29"/>
      <c r="F74" s="29">
        <f>F73*(1+'Escalation Sheet'!$C67)</f>
        <v>407.6040337177426</v>
      </c>
      <c r="G74" s="29">
        <f>G73*(1+'Escalation Sheet'!$C67)</f>
        <v>197.93107071656593</v>
      </c>
      <c r="H74" s="29">
        <f>H73*(1+'Escalation Sheet'!$C67)</f>
        <v>4.1899145072306201</v>
      </c>
      <c r="I74" s="29">
        <f>I73*(1+'Escalation Sheet'!$C67)</f>
        <v>882.21590173627135</v>
      </c>
      <c r="K74" s="28">
        <f t="shared" si="3"/>
        <v>0.16</v>
      </c>
      <c r="L74" s="28">
        <f t="shared" si="4"/>
        <v>0.15</v>
      </c>
      <c r="M74" s="28">
        <f t="shared" si="5"/>
        <v>0.69</v>
      </c>
      <c r="O74" s="30">
        <f t="shared" ref="O74:O90" si="7">B74*K74+C74*L74+D74*M74</f>
        <v>125.26896496059241</v>
      </c>
      <c r="P74" s="31">
        <f t="shared" si="2"/>
        <v>97.797347012312827</v>
      </c>
    </row>
    <row r="75" spans="1:16" x14ac:dyDescent="0.25">
      <c r="A75" s="1">
        <v>2087</v>
      </c>
      <c r="B75" s="29">
        <f>B74*(1+'Escalation Sheet'!$C68)</f>
        <v>206.87357388962161</v>
      </c>
      <c r="C75" s="29">
        <f>C74*(1+'Escalation Sheet'!$C68)</f>
        <v>178.40900011491681</v>
      </c>
      <c r="D75" s="29">
        <f>D74*(1+'Escalation Sheet'!$C68)</f>
        <v>97.903033636875421</v>
      </c>
      <c r="E75" s="29"/>
      <c r="F75" s="29">
        <f>F74*(1+'Escalation Sheet'!$C68)</f>
        <v>414.58431482449492</v>
      </c>
      <c r="G75" s="29">
        <f>G74*(1+'Escalation Sheet'!$C68)</f>
        <v>201.32067042381232</v>
      </c>
      <c r="H75" s="29">
        <f>H74*(1+'Escalation Sheet'!$C68)</f>
        <v>4.2616674307897187</v>
      </c>
      <c r="I75" s="29">
        <f>I74*(1+'Escalation Sheet'!$C68)</f>
        <v>897.32398330945455</v>
      </c>
      <c r="K75" s="28">
        <f t="shared" si="3"/>
        <v>0.16</v>
      </c>
      <c r="L75" s="28">
        <f t="shared" si="4"/>
        <v>0.15</v>
      </c>
      <c r="M75" s="28">
        <f t="shared" si="5"/>
        <v>0.69</v>
      </c>
      <c r="O75" s="30">
        <f t="shared" si="7"/>
        <v>127.41421504902101</v>
      </c>
      <c r="P75" s="31">
        <f t="shared" ref="P75:P90" si="8">F75*K75+G75*L75+H75*M75</f>
        <v>99.472141462735934</v>
      </c>
    </row>
    <row r="76" spans="1:16" x14ac:dyDescent="0.25">
      <c r="A76" s="1">
        <v>2088</v>
      </c>
      <c r="B76" s="29">
        <f>B75*(1+'Escalation Sheet'!$C69)</f>
        <v>210.41631532458007</v>
      </c>
      <c r="C76" s="29">
        <f>C75*(1+'Escalation Sheet'!$C69)</f>
        <v>181.46428139223386</v>
      </c>
      <c r="D76" s="29">
        <f>D75*(1+'Escalation Sheet'!$C69)</f>
        <v>99.579637986827592</v>
      </c>
      <c r="E76" s="29"/>
      <c r="F76" s="29">
        <f>F75*(1+'Escalation Sheet'!$C69)</f>
        <v>421.68413430746222</v>
      </c>
      <c r="G76" s="29">
        <f>G75*(1+'Escalation Sheet'!$C69)</f>
        <v>204.76831754187586</v>
      </c>
      <c r="H76" s="29">
        <f>H75*(1+'Escalation Sheet'!$C69)</f>
        <v>4.3346491340841533</v>
      </c>
      <c r="I76" s="29">
        <f>I75*(1+'Escalation Sheet'!$C69)</f>
        <v>912.6907930787321</v>
      </c>
      <c r="K76" s="28">
        <f t="shared" ref="K76:K90" si="9">K75</f>
        <v>0.16</v>
      </c>
      <c r="L76" s="28">
        <f t="shared" ref="L76:L90" si="10">L75</f>
        <v>0.15</v>
      </c>
      <c r="M76" s="28">
        <f t="shared" ref="M76:M90" si="11">M75</f>
        <v>0.69</v>
      </c>
      <c r="O76" s="30">
        <f t="shared" si="7"/>
        <v>129.59620287167894</v>
      </c>
      <c r="P76" s="31">
        <f t="shared" si="8"/>
        <v>101.17561702299339</v>
      </c>
    </row>
    <row r="77" spans="1:16" x14ac:dyDescent="0.25">
      <c r="A77" s="1">
        <v>2089</v>
      </c>
      <c r="B77" s="29">
        <f>B76*(1+'Escalation Sheet'!$C70)</f>
        <v>214.01972674574793</v>
      </c>
      <c r="C77" s="29">
        <f>C76*(1+'Escalation Sheet'!$C70)</f>
        <v>184.57188482637883</v>
      </c>
      <c r="D77" s="29">
        <f>D76*(1+'Escalation Sheet'!$C70)</f>
        <v>101.28495444141898</v>
      </c>
      <c r="E77" s="29"/>
      <c r="F77" s="29">
        <f>F76*(1+'Escalation Sheet'!$C70)</f>
        <v>428.90553927952851</v>
      </c>
      <c r="G77" s="29">
        <f>G76*(1+'Escalation Sheet'!$C70)</f>
        <v>208.27500614150048</v>
      </c>
      <c r="H77" s="29">
        <f>H76*(1+'Escalation Sheet'!$C70)</f>
        <v>4.4088806601538888</v>
      </c>
      <c r="I77" s="29">
        <f>I76*(1+'Escalation Sheet'!$C70)</f>
        <v>928.32076180383535</v>
      </c>
      <c r="K77" s="28">
        <f t="shared" si="9"/>
        <v>0.16</v>
      </c>
      <c r="L77" s="28">
        <f t="shared" si="10"/>
        <v>0.15</v>
      </c>
      <c r="M77" s="28">
        <f t="shared" si="11"/>
        <v>0.69</v>
      </c>
      <c r="O77" s="30">
        <f t="shared" si="7"/>
        <v>131.81555756785559</v>
      </c>
      <c r="P77" s="31">
        <f t="shared" si="8"/>
        <v>102.90826486145582</v>
      </c>
    </row>
    <row r="78" spans="1:16" x14ac:dyDescent="0.25">
      <c r="A78" s="1">
        <v>2090</v>
      </c>
      <c r="B78" s="29">
        <f>B77*(1+'Escalation Sheet'!$C71)</f>
        <v>217.68484713587182</v>
      </c>
      <c r="C78" s="29">
        <f>C77*(1+'Escalation Sheet'!$C71)</f>
        <v>187.73270644224979</v>
      </c>
      <c r="D78" s="29">
        <f>D77*(1+'Escalation Sheet'!$C71)</f>
        <v>103.01947469981094</v>
      </c>
      <c r="E78" s="29"/>
      <c r="F78" s="29">
        <f>F77*(1+'Escalation Sheet'!$C71)</f>
        <v>436.25061191069761</v>
      </c>
      <c r="G78" s="29">
        <f>G77*(1+'Escalation Sheet'!$C71)</f>
        <v>211.84174731704286</v>
      </c>
      <c r="H78" s="29">
        <f>H77*(1+'Escalation Sheet'!$C71)</f>
        <v>4.4843834124041502</v>
      </c>
      <c r="I78" s="29">
        <f>I77*(1+'Escalation Sheet'!$C71)</f>
        <v>944.2183961219306</v>
      </c>
      <c r="K78" s="28">
        <f t="shared" si="9"/>
        <v>0.16</v>
      </c>
      <c r="L78" s="28">
        <f t="shared" si="10"/>
        <v>0.15</v>
      </c>
      <c r="M78" s="28">
        <f t="shared" si="11"/>
        <v>0.69</v>
      </c>
      <c r="O78" s="30">
        <f t="shared" si="7"/>
        <v>134.0729190509465</v>
      </c>
      <c r="P78" s="31">
        <f t="shared" si="8"/>
        <v>104.67058455782691</v>
      </c>
    </row>
    <row r="79" spans="1:16" x14ac:dyDescent="0.25">
      <c r="A79" s="1">
        <v>2091</v>
      </c>
      <c r="B79" s="29">
        <f>B78*(1+'Escalation Sheet'!$C72)</f>
        <v>221.41273327043598</v>
      </c>
      <c r="C79" s="29">
        <f>C78*(1+'Escalation Sheet'!$C72)</f>
        <v>190.94765760930758</v>
      </c>
      <c r="D79" s="29">
        <f>D78*(1+'Escalation Sheet'!$C72)</f>
        <v>104.78369888158782</v>
      </c>
      <c r="E79" s="29"/>
      <c r="F79" s="29">
        <f>F78*(1+'Escalation Sheet'!$C72)</f>
        <v>443.72147002845139</v>
      </c>
      <c r="G79" s="29">
        <f>G78*(1+'Escalation Sheet'!$C72)</f>
        <v>215.46956947800442</v>
      </c>
      <c r="H79" s="29">
        <f>H78*(1+'Escalation Sheet'!$C72)</f>
        <v>4.5611791607767342</v>
      </c>
      <c r="I79" s="29">
        <f>I78*(1+'Escalation Sheet'!$C72)</f>
        <v>960.38827984703119</v>
      </c>
      <c r="K79" s="28">
        <f t="shared" si="9"/>
        <v>0.16</v>
      </c>
      <c r="L79" s="28">
        <f t="shared" si="10"/>
        <v>0.15</v>
      </c>
      <c r="M79" s="28">
        <f t="shared" si="11"/>
        <v>0.69</v>
      </c>
      <c r="O79" s="30">
        <f t="shared" si="7"/>
        <v>136.36893819296148</v>
      </c>
      <c r="P79" s="31">
        <f t="shared" si="8"/>
        <v>106.46308424718883</v>
      </c>
    </row>
    <row r="80" spans="1:16" x14ac:dyDescent="0.25">
      <c r="A80" s="1">
        <v>2092</v>
      </c>
      <c r="B80" s="29">
        <f>B79*(1+'Escalation Sheet'!$C73)</f>
        <v>225.20446002236568</v>
      </c>
      <c r="C80" s="29">
        <f>C79*(1+'Escalation Sheet'!$C73)</f>
        <v>194.21766530435372</v>
      </c>
      <c r="D80" s="29">
        <f>D79*(1+'Escalation Sheet'!$C73)</f>
        <v>106.57813567095793</v>
      </c>
      <c r="E80" s="29"/>
      <c r="F80" s="29">
        <f>F79*(1+'Escalation Sheet'!$C73)</f>
        <v>451.32026772838969</v>
      </c>
      <c r="G80" s="29">
        <f>G79*(1+'Escalation Sheet'!$C73)</f>
        <v>219.15951864555581</v>
      </c>
      <c r="H80" s="29">
        <f>H79*(1+'Escalation Sheet'!$C73)</f>
        <v>4.6392900480270054</v>
      </c>
      <c r="I80" s="29">
        <f>I79*(1+'Escalation Sheet'!$C73)</f>
        <v>976.8350752916632</v>
      </c>
      <c r="K80" s="28">
        <f t="shared" si="9"/>
        <v>0.16</v>
      </c>
      <c r="L80" s="28">
        <f t="shared" si="10"/>
        <v>0.15</v>
      </c>
      <c r="M80" s="28">
        <f t="shared" si="11"/>
        <v>0.69</v>
      </c>
      <c r="O80" s="30">
        <f t="shared" si="7"/>
        <v>138.70427701219253</v>
      </c>
      <c r="P80" s="31">
        <f t="shared" si="8"/>
        <v>108.28628076651435</v>
      </c>
    </row>
    <row r="81" spans="1:16" x14ac:dyDescent="0.25">
      <c r="A81" s="1">
        <v>2093</v>
      </c>
      <c r="B81" s="29">
        <f>B80*(1+'Escalation Sheet'!$C74)</f>
        <v>229.06112067194857</v>
      </c>
      <c r="C81" s="29">
        <f>C80*(1+'Escalation Sheet'!$C74)</f>
        <v>197.54367237880851</v>
      </c>
      <c r="D81" s="29">
        <f>D80*(1+'Escalation Sheet'!$C74)</f>
        <v>108.40330246342407</v>
      </c>
      <c r="E81" s="29"/>
      <c r="F81" s="29">
        <f>F80*(1+'Escalation Sheet'!$C74)</f>
        <v>459.04919599532735</v>
      </c>
      <c r="G81" s="29">
        <f>G80*(1+'Escalation Sheet'!$C74)</f>
        <v>222.91265875413936</v>
      </c>
      <c r="H81" s="29">
        <f>H80*(1+'Escalation Sheet'!$C74)</f>
        <v>4.7187385961083814</v>
      </c>
      <c r="I81" s="29">
        <f>I80*(1+'Escalation Sheet'!$C74)</f>
        <v>993.5635246111641</v>
      </c>
      <c r="K81" s="28">
        <f t="shared" si="9"/>
        <v>0.16</v>
      </c>
      <c r="L81" s="28">
        <f t="shared" si="10"/>
        <v>0.15</v>
      </c>
      <c r="M81" s="28">
        <f t="shared" si="11"/>
        <v>0.69</v>
      </c>
      <c r="O81" s="30">
        <f t="shared" si="7"/>
        <v>141.07960886409563</v>
      </c>
      <c r="P81" s="31">
        <f t="shared" si="8"/>
        <v>110.14069980368807</v>
      </c>
    </row>
    <row r="82" spans="1:16" x14ac:dyDescent="0.25">
      <c r="A82" s="1">
        <v>2094</v>
      </c>
      <c r="B82" s="29">
        <f>B81*(1+'Escalation Sheet'!$C75)</f>
        <v>232.98382722206364</v>
      </c>
      <c r="C82" s="29">
        <f>C81*(1+'Escalation Sheet'!$C75)</f>
        <v>200.92663783056636</v>
      </c>
      <c r="D82" s="29">
        <f>D81*(1+'Escalation Sheet'!$C75)</f>
        <v>110.25972551496577</v>
      </c>
      <c r="E82" s="29"/>
      <c r="F82" s="29">
        <f>F81*(1+'Escalation Sheet'!$C75)</f>
        <v>466.91048333502755</v>
      </c>
      <c r="G82" s="29">
        <f>G81*(1+'Escalation Sheet'!$C75)</f>
        <v>226.73007195823669</v>
      </c>
      <c r="H82" s="29">
        <f>H81*(1+'Escalation Sheet'!$C75)</f>
        <v>4.7995477126661612</v>
      </c>
      <c r="I82" s="29">
        <f>I81*(1+'Escalation Sheet'!$C75)</f>
        <v>1010.5784511710032</v>
      </c>
      <c r="K82" s="28">
        <f t="shared" si="9"/>
        <v>0.16</v>
      </c>
      <c r="L82" s="28">
        <f t="shared" si="10"/>
        <v>0.15</v>
      </c>
      <c r="M82" s="28">
        <f t="shared" si="11"/>
        <v>0.69</v>
      </c>
      <c r="O82" s="30">
        <f t="shared" si="7"/>
        <v>143.4956186354415</v>
      </c>
      <c r="P82" s="31">
        <f t="shared" si="8"/>
        <v>112.02687604907956</v>
      </c>
    </row>
    <row r="83" spans="1:16" x14ac:dyDescent="0.25">
      <c r="A83" s="1">
        <v>2095</v>
      </c>
      <c r="B83" s="29">
        <f>B82*(1+'Escalation Sheet'!$C76)</f>
        <v>236.97371071880841</v>
      </c>
      <c r="C83" s="29">
        <f>C82*(1+'Escalation Sheet'!$C76)</f>
        <v>204.36753708050654</v>
      </c>
      <c r="D83" s="29">
        <f>D82*(1+'Escalation Sheet'!$C76)</f>
        <v>112.14794009377627</v>
      </c>
      <c r="E83" s="29"/>
      <c r="F83" s="29">
        <f>F82*(1+'Escalation Sheet'!$C76)</f>
        <v>474.90639641675381</v>
      </c>
      <c r="G83" s="29">
        <f>G82*(1+'Escalation Sheet'!$C76)</f>
        <v>230.61285894438959</v>
      </c>
      <c r="H83" s="29">
        <f>H82*(1+'Escalation Sheet'!$C76)</f>
        <v>4.881740697642555</v>
      </c>
      <c r="I83" s="29">
        <f>I82*(1+'Escalation Sheet'!$C76)</f>
        <v>1027.8847609375175</v>
      </c>
      <c r="K83" s="28">
        <f t="shared" si="9"/>
        <v>0.16</v>
      </c>
      <c r="L83" s="28">
        <f t="shared" si="10"/>
        <v>0.15</v>
      </c>
      <c r="M83" s="28">
        <f t="shared" si="11"/>
        <v>0.69</v>
      </c>
      <c r="O83" s="30">
        <f t="shared" si="7"/>
        <v>145.95300294179094</v>
      </c>
      <c r="P83" s="31">
        <f t="shared" si="8"/>
        <v>113.94535334971242</v>
      </c>
    </row>
    <row r="84" spans="1:16" x14ac:dyDescent="0.25">
      <c r="A84" s="1">
        <v>2096</v>
      </c>
      <c r="B84" s="29">
        <f>B83*(1+'Escalation Sheet'!$C77)</f>
        <v>241.03192157761691</v>
      </c>
      <c r="C84" s="29">
        <f>C83*(1+'Escalation Sheet'!$C77)</f>
        <v>207.86736225373929</v>
      </c>
      <c r="D84" s="29">
        <f>D83*(1+'Escalation Sheet'!$C77)</f>
        <v>114.06849063459812</v>
      </c>
      <c r="E84" s="29"/>
      <c r="F84" s="29">
        <f>F83*(1+'Escalation Sheet'!$C77)</f>
        <v>483.03924072682571</v>
      </c>
      <c r="G84" s="29">
        <f>G83*(1+'Escalation Sheet'!$C77)</f>
        <v>234.56213924856434</v>
      </c>
      <c r="H84" s="29">
        <f>H83*(1+'Escalation Sheet'!$C77)</f>
        <v>4.9653412499948288</v>
      </c>
      <c r="I84" s="29">
        <f>I83*(1+'Escalation Sheet'!$C77)</f>
        <v>1045.4874438924642</v>
      </c>
      <c r="K84" s="28">
        <f t="shared" si="9"/>
        <v>0.16</v>
      </c>
      <c r="L84" s="28">
        <f t="shared" si="10"/>
        <v>0.15</v>
      </c>
      <c r="M84" s="28">
        <f t="shared" si="11"/>
        <v>0.69</v>
      </c>
      <c r="O84" s="30">
        <f t="shared" si="7"/>
        <v>148.45247032835232</v>
      </c>
      <c r="P84" s="31">
        <f t="shared" si="8"/>
        <v>115.89668486607319</v>
      </c>
    </row>
    <row r="85" spans="1:16" x14ac:dyDescent="0.25">
      <c r="A85" s="1">
        <v>2097</v>
      </c>
      <c r="B85" s="29">
        <f>B84*(1+'Escalation Sheet'!$C78)</f>
        <v>245.15962991496258</v>
      </c>
      <c r="C85" s="29">
        <f>C84*(1+'Escalation Sheet'!$C78)</f>
        <v>211.42712246566836</v>
      </c>
      <c r="D85" s="29">
        <f>D84*(1+'Escalation Sheet'!$C78)</f>
        <v>116.02193089570166</v>
      </c>
      <c r="E85" s="29"/>
      <c r="F85" s="29">
        <f>F84*(1+'Escalation Sheet'!$C78)</f>
        <v>491.31136123336688</v>
      </c>
      <c r="G85" s="29">
        <f>G84*(1+'Escalation Sheet'!$C78)</f>
        <v>238.57905157895104</v>
      </c>
      <c r="H85" s="29">
        <f>H84*(1+'Escalation Sheet'!$C78)</f>
        <v>5.0503734745284996</v>
      </c>
      <c r="I85" s="29">
        <f>I84*(1+'Escalation Sheet'!$C78)</f>
        <v>1063.3915754717971</v>
      </c>
      <c r="K85" s="28">
        <f t="shared" si="9"/>
        <v>0.16</v>
      </c>
      <c r="L85" s="28">
        <f t="shared" si="10"/>
        <v>0.15</v>
      </c>
      <c r="M85" s="28">
        <f t="shared" si="11"/>
        <v>0.69</v>
      </c>
      <c r="O85" s="30">
        <f t="shared" si="7"/>
        <v>150.99474147427841</v>
      </c>
      <c r="P85" s="31">
        <f t="shared" si="8"/>
        <v>117.88143323160602</v>
      </c>
    </row>
    <row r="86" spans="1:16" x14ac:dyDescent="0.25">
      <c r="A86" s="1">
        <v>2098</v>
      </c>
      <c r="B86" s="29">
        <f>B85*(1+'Escalation Sheet'!$C79)</f>
        <v>249.35802588574148</v>
      </c>
      <c r="C86" s="29">
        <f>C85*(1+'Escalation Sheet'!$C79)</f>
        <v>215.04784411295239</v>
      </c>
      <c r="D86" s="29">
        <f>D85*(1+'Escalation Sheet'!$C79)</f>
        <v>118.00882411855187</v>
      </c>
      <c r="E86" s="29"/>
      <c r="F86" s="29">
        <f>F85*(1+'Escalation Sheet'!$C79)</f>
        <v>499.72514306243704</v>
      </c>
      <c r="G86" s="29">
        <f>G85*(1+'Escalation Sheet'!$C79)</f>
        <v>242.66475414429087</v>
      </c>
      <c r="H86" s="29">
        <f>H85*(1+'Escalation Sheet'!$C79)</f>
        <v>5.1368618888475455</v>
      </c>
      <c r="I86" s="29">
        <f>I85*(1+'Escalation Sheet'!$C79)</f>
        <v>1081.6023180290836</v>
      </c>
      <c r="K86" s="28">
        <f t="shared" si="9"/>
        <v>0.16</v>
      </c>
      <c r="L86" s="28">
        <f t="shared" si="10"/>
        <v>0.15</v>
      </c>
      <c r="M86" s="28">
        <f t="shared" si="11"/>
        <v>0.69</v>
      </c>
      <c r="O86" s="30">
        <f t="shared" si="7"/>
        <v>153.58054940046227</v>
      </c>
      <c r="P86" s="31">
        <f t="shared" si="8"/>
        <v>119.90017071493835</v>
      </c>
    </row>
    <row r="87" spans="1:16" x14ac:dyDescent="0.25">
      <c r="A87" s="1">
        <v>2099</v>
      </c>
      <c r="B87" s="29">
        <f>B86*(1+'Escalation Sheet'!$C80)</f>
        <v>253.62832002643347</v>
      </c>
      <c r="C87" s="29">
        <f>C86*(1+'Escalation Sheet'!$C80)</f>
        <v>218.73057116944892</v>
      </c>
      <c r="D87" s="29">
        <f>D86*(1+'Escalation Sheet'!$C80)</f>
        <v>120.02974319020954</v>
      </c>
      <c r="E87" s="29"/>
      <c r="F87" s="29">
        <f>F86*(1+'Escalation Sheet'!$C80)</f>
        <v>508.28301218574251</v>
      </c>
      <c r="G87" s="29">
        <f>G86*(1+'Escalation Sheet'!$C80)</f>
        <v>246.8204249878259</v>
      </c>
      <c r="H87" s="29">
        <f>H86*(1+'Escalation Sheet'!$C80)</f>
        <v>5.2248314304236443</v>
      </c>
      <c r="I87" s="29">
        <f>I86*(1+'Escalation Sheet'!$C80)</f>
        <v>1100.1249223239813</v>
      </c>
      <c r="K87" s="28">
        <f t="shared" si="9"/>
        <v>0.16</v>
      </c>
      <c r="L87" s="28">
        <f t="shared" si="10"/>
        <v>0.15</v>
      </c>
      <c r="M87" s="28">
        <f t="shared" si="11"/>
        <v>0.69</v>
      </c>
      <c r="O87" s="30">
        <f t="shared" si="7"/>
        <v>156.21063968089129</v>
      </c>
      <c r="P87" s="31">
        <f t="shared" si="8"/>
        <v>121.953479384885</v>
      </c>
    </row>
    <row r="88" spans="1:16" x14ac:dyDescent="0.25">
      <c r="A88" s="1">
        <v>2100</v>
      </c>
      <c r="B88" s="29">
        <f>B87*(1+'Escalation Sheet'!$C81)</f>
        <v>257.97174360413982</v>
      </c>
      <c r="C88" s="29">
        <f>C87*(1+'Escalation Sheet'!$C81)</f>
        <v>222.47636548722676</v>
      </c>
      <c r="D88" s="29">
        <f>D87*(1+'Escalation Sheet'!$C81)</f>
        <v>122.08527080851358</v>
      </c>
      <c r="E88" s="29"/>
      <c r="F88" s="29">
        <f>F87*(1+'Escalation Sheet'!$C81)</f>
        <v>516.98743612012436</v>
      </c>
      <c r="G88" s="29">
        <f>G87*(1+'Escalation Sheet'!$C81)</f>
        <v>251.04726232696802</v>
      </c>
      <c r="H88" s="29">
        <f>H87*(1+'Escalation Sheet'!$C81)</f>
        <v>5.3143074637864718</v>
      </c>
      <c r="I88" s="29">
        <f>I87*(1+'Escalation Sheet'!$C81)</f>
        <v>1118.9647290362061</v>
      </c>
      <c r="K88" s="28">
        <f t="shared" si="9"/>
        <v>0.16</v>
      </c>
      <c r="L88" s="28">
        <f t="shared" si="10"/>
        <v>0.15</v>
      </c>
      <c r="M88" s="28">
        <f t="shared" si="11"/>
        <v>0.69</v>
      </c>
      <c r="O88" s="30">
        <f t="shared" si="7"/>
        <v>158.88577065762075</v>
      </c>
      <c r="P88" s="31">
        <f t="shared" si="8"/>
        <v>124.04195127827776</v>
      </c>
    </row>
    <row r="89" spans="1:16" x14ac:dyDescent="0.25">
      <c r="A89" s="1">
        <v>2101</v>
      </c>
      <c r="B89" s="29">
        <f>B88*(1+'Escalation Sheet'!$C82)</f>
        <v>262.38954897159817</v>
      </c>
      <c r="C89" s="29">
        <f>C88*(1+'Escalation Sheet'!$C82)</f>
        <v>226.28630710273293</v>
      </c>
      <c r="D89" s="29">
        <f>D88*(1+'Escalation Sheet'!$C82)</f>
        <v>124.17599965009205</v>
      </c>
      <c r="E89" s="29"/>
      <c r="F89" s="29">
        <f>F88*(1+'Escalation Sheet'!$C82)</f>
        <v>525.84092463902505</v>
      </c>
      <c r="G89" s="29">
        <f>G88*(1+'Escalation Sheet'!$C82)</f>
        <v>255.34648489878467</v>
      </c>
      <c r="H89" s="29">
        <f>H88*(1+'Escalation Sheet'!$C82)</f>
        <v>5.4053157878371341</v>
      </c>
      <c r="I89" s="29">
        <f>I88*(1+'Escalation Sheet'!$C82)</f>
        <v>1138.1271703054267</v>
      </c>
      <c r="K89" s="28">
        <f t="shared" si="9"/>
        <v>0.16</v>
      </c>
      <c r="L89" s="28">
        <f t="shared" si="10"/>
        <v>0.15</v>
      </c>
      <c r="M89" s="28">
        <f t="shared" si="11"/>
        <v>0.69</v>
      </c>
      <c r="O89" s="30">
        <f t="shared" si="7"/>
        <v>161.60671365942915</v>
      </c>
      <c r="P89" s="31">
        <f t="shared" si="8"/>
        <v>126.16618857066933</v>
      </c>
    </row>
    <row r="90" spans="1:16" x14ac:dyDescent="0.25">
      <c r="A90" s="1">
        <v>2102</v>
      </c>
      <c r="B90" s="29">
        <f>B89*(1+'Escalation Sheet'!$C83)</f>
        <v>266.8830099282776</v>
      </c>
      <c r="C90" s="29">
        <f>C89*(1+'Escalation Sheet'!$C83)</f>
        <v>230.16149454820302</v>
      </c>
      <c r="D90" s="29">
        <f>D89*(1+'Escalation Sheet'!$C83)</f>
        <v>126.30253254125046</v>
      </c>
      <c r="E90" s="29"/>
      <c r="F90" s="29">
        <f>F89*(1+'Escalation Sheet'!$C83)</f>
        <v>534.84603049613906</v>
      </c>
      <c r="G90" s="29">
        <f>G89*(1+'Escalation Sheet'!$C83)</f>
        <v>259.71933231140099</v>
      </c>
      <c r="H90" s="29">
        <f>H89*(1+'Escalation Sheet'!$C83)</f>
        <v>5.4978826432868457</v>
      </c>
      <c r="I90" s="29">
        <f>I89*(1+'Escalation Sheet'!$C83)</f>
        <v>1157.6177712975302</v>
      </c>
      <c r="K90" s="28">
        <f t="shared" si="9"/>
        <v>0.16</v>
      </c>
      <c r="L90" s="28">
        <f t="shared" si="10"/>
        <v>0.15</v>
      </c>
      <c r="M90" s="28">
        <f t="shared" si="11"/>
        <v>0.69</v>
      </c>
      <c r="O90" s="30">
        <f t="shared" si="7"/>
        <v>164.37425322421768</v>
      </c>
      <c r="P90" s="31">
        <f t="shared" si="8"/>
        <v>128.32680374996033</v>
      </c>
    </row>
    <row r="93" spans="1:16" x14ac:dyDescent="0.25">
      <c r="A93" s="10" t="s">
        <v>78</v>
      </c>
    </row>
    <row r="94" spans="1:16" x14ac:dyDescent="0.25">
      <c r="A94" s="10" t="s">
        <v>79</v>
      </c>
    </row>
    <row r="95" spans="1:16" x14ac:dyDescent="0.25">
      <c r="A95" s="10" t="s">
        <v>80</v>
      </c>
    </row>
  </sheetData>
  <mergeCells count="14">
    <mergeCell ref="F6:I6"/>
    <mergeCell ref="A1:I1"/>
    <mergeCell ref="A2:I2"/>
    <mergeCell ref="A3:I3"/>
    <mergeCell ref="P6:P8"/>
    <mergeCell ref="O6:O8"/>
    <mergeCell ref="B7:C7"/>
    <mergeCell ref="K7:L7"/>
    <mergeCell ref="B6:D6"/>
    <mergeCell ref="K6:M6"/>
    <mergeCell ref="F7:G7"/>
    <mergeCell ref="K3:P3"/>
    <mergeCell ref="K4:P4"/>
    <mergeCell ref="A4:I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A61" workbookViewId="0">
      <selection activeCell="H67" sqref="H67"/>
    </sheetView>
  </sheetViews>
  <sheetFormatPr defaultRowHeight="15" x14ac:dyDescent="0.25"/>
  <cols>
    <col min="1" max="1" width="17" style="10" customWidth="1"/>
    <col min="2" max="2" width="10.7109375" style="10" bestFit="1" customWidth="1"/>
    <col min="3" max="3" width="16.5703125" style="115" customWidth="1"/>
    <col min="4" max="4" width="7" style="115" customWidth="1"/>
    <col min="5" max="5" width="17.7109375" style="71" customWidth="1"/>
    <col min="6" max="16384" width="9.140625" style="10"/>
  </cols>
  <sheetData>
    <row r="1" spans="1:12" ht="21.75" customHeight="1" x14ac:dyDescent="0.25">
      <c r="A1" s="85"/>
      <c r="B1" s="184" t="s">
        <v>32</v>
      </c>
      <c r="C1" s="184"/>
      <c r="D1" s="116"/>
      <c r="F1" s="32"/>
      <c r="K1" s="35"/>
    </row>
    <row r="2" spans="1:12" ht="28.5" x14ac:dyDescent="0.25">
      <c r="A2" s="15" t="s">
        <v>56</v>
      </c>
      <c r="B2" s="98" t="s">
        <v>31</v>
      </c>
      <c r="C2" s="99" t="s">
        <v>13</v>
      </c>
      <c r="D2" s="99"/>
      <c r="E2" s="100" t="s">
        <v>15</v>
      </c>
      <c r="F2" s="32"/>
      <c r="H2" s="34"/>
      <c r="K2" s="35"/>
    </row>
    <row r="3" spans="1:12" x14ac:dyDescent="0.25">
      <c r="A3" s="87">
        <v>2022</v>
      </c>
      <c r="B3" s="101">
        <v>1</v>
      </c>
      <c r="C3" s="102"/>
      <c r="D3" s="102"/>
      <c r="E3" s="103">
        <v>100</v>
      </c>
      <c r="F3" s="32"/>
      <c r="H3" s="104"/>
      <c r="K3" s="35"/>
    </row>
    <row r="4" spans="1:12" ht="12.75" customHeight="1" x14ac:dyDescent="0.25">
      <c r="A4" s="19">
        <v>2023</v>
      </c>
      <c r="B4" s="101">
        <v>1.0166641535801488</v>
      </c>
      <c r="C4" s="105">
        <f>B4/B3-1</f>
        <v>1.6664153580148833E-2</v>
      </c>
      <c r="D4" s="105"/>
      <c r="E4" s="103">
        <f t="shared" ref="E4:E35" si="0">E3*(1+C4)</f>
        <v>101.66641535801489</v>
      </c>
      <c r="F4" s="106"/>
      <c r="H4" s="107"/>
      <c r="K4" s="35"/>
    </row>
    <row r="5" spans="1:12" x14ac:dyDescent="0.25">
      <c r="A5" s="19">
        <v>2024</v>
      </c>
      <c r="B5" s="101">
        <v>1.0329593831625521</v>
      </c>
      <c r="C5" s="105">
        <f t="shared" ref="C5:C68" si="1">B5/B4-1</f>
        <v>1.602813429097516E-2</v>
      </c>
      <c r="D5" s="105"/>
      <c r="E5" s="103">
        <f t="shared" si="0"/>
        <v>103.2959383162552</v>
      </c>
      <c r="F5" s="108"/>
      <c r="H5" s="109"/>
      <c r="K5" s="35"/>
    </row>
    <row r="6" spans="1:12" x14ac:dyDescent="0.25">
      <c r="A6" s="19">
        <v>2025</v>
      </c>
      <c r="B6" s="101">
        <v>1.049056680022961</v>
      </c>
      <c r="C6" s="105">
        <f t="shared" si="1"/>
        <v>1.5583668750967616E-2</v>
      </c>
      <c r="D6" s="105"/>
      <c r="E6" s="103">
        <f t="shared" si="0"/>
        <v>104.90566800229611</v>
      </c>
      <c r="F6" s="108"/>
      <c r="H6" s="109"/>
      <c r="K6" s="110"/>
    </row>
    <row r="7" spans="1:12" x14ac:dyDescent="0.25">
      <c r="A7" s="19">
        <v>2026</v>
      </c>
      <c r="B7" s="111">
        <v>1.0678736239025077</v>
      </c>
      <c r="C7" s="105">
        <f t="shared" si="1"/>
        <v>1.7937013545478608E-2</v>
      </c>
      <c r="D7" s="105"/>
      <c r="E7" s="103">
        <f t="shared" si="0"/>
        <v>106.78736239025078</v>
      </c>
      <c r="F7" s="108"/>
      <c r="H7" s="109"/>
      <c r="K7" s="35"/>
    </row>
    <row r="8" spans="1:12" x14ac:dyDescent="0.25">
      <c r="A8" s="19">
        <v>2027</v>
      </c>
      <c r="B8" s="112">
        <v>1.0866992798220187</v>
      </c>
      <c r="C8" s="105">
        <f t="shared" si="1"/>
        <v>1.762910469753276E-2</v>
      </c>
      <c r="D8" s="105"/>
      <c r="E8" s="103">
        <f t="shared" si="0"/>
        <v>108.66992798220188</v>
      </c>
      <c r="F8" s="108"/>
      <c r="H8" s="109"/>
      <c r="K8" s="35"/>
    </row>
    <row r="9" spans="1:12" x14ac:dyDescent="0.25">
      <c r="A9" s="19">
        <v>2028</v>
      </c>
      <c r="B9" s="112">
        <v>1.1058483436641164</v>
      </c>
      <c r="C9" s="105">
        <f t="shared" si="1"/>
        <v>1.7621309038903465E-2</v>
      </c>
      <c r="D9" s="105"/>
      <c r="E9" s="103">
        <f t="shared" si="0"/>
        <v>110.58483436641164</v>
      </c>
      <c r="F9" s="108"/>
      <c r="H9" s="109"/>
      <c r="K9" s="35"/>
    </row>
    <row r="10" spans="1:12" x14ac:dyDescent="0.25">
      <c r="A10" s="19">
        <v>2029</v>
      </c>
      <c r="B10" s="112">
        <v>1.1252789551392151</v>
      </c>
      <c r="C10" s="105">
        <f t="shared" si="1"/>
        <v>1.7570774135915679E-2</v>
      </c>
      <c r="D10" s="105"/>
      <c r="E10" s="103">
        <f t="shared" si="0"/>
        <v>112.52789551392151</v>
      </c>
      <c r="F10" s="108"/>
      <c r="H10" s="109"/>
      <c r="K10" s="35"/>
    </row>
    <row r="11" spans="1:12" x14ac:dyDescent="0.25">
      <c r="A11" s="19">
        <v>2030</v>
      </c>
      <c r="B11" s="112">
        <v>1.1448056115427037</v>
      </c>
      <c r="C11" s="105">
        <f t="shared" si="1"/>
        <v>1.7352725130341362E-2</v>
      </c>
      <c r="D11" s="105"/>
      <c r="E11" s="103">
        <f t="shared" si="0"/>
        <v>114.48056115427036</v>
      </c>
      <c r="F11" s="108"/>
      <c r="H11" s="109"/>
      <c r="K11" s="35"/>
      <c r="L11" s="26"/>
    </row>
    <row r="12" spans="1:12" x14ac:dyDescent="0.25">
      <c r="A12" s="19">
        <v>2031</v>
      </c>
      <c r="B12" s="112">
        <v>1.1648250294261386</v>
      </c>
      <c r="C12" s="105">
        <f t="shared" si="1"/>
        <v>1.7487176584029429E-2</v>
      </c>
      <c r="D12" s="105"/>
      <c r="E12" s="103">
        <f t="shared" si="0"/>
        <v>116.48250294261386</v>
      </c>
      <c r="F12" s="108"/>
      <c r="H12" s="109"/>
      <c r="K12" s="35"/>
      <c r="L12" s="26"/>
    </row>
    <row r="13" spans="1:12" x14ac:dyDescent="0.25">
      <c r="A13" s="19">
        <v>2032</v>
      </c>
      <c r="B13" s="112">
        <v>1.1850314374356423</v>
      </c>
      <c r="C13" s="105">
        <f t="shared" si="1"/>
        <v>1.7347161589975846E-2</v>
      </c>
      <c r="D13" s="105"/>
      <c r="E13" s="103">
        <f t="shared" si="0"/>
        <v>118.50314374356422</v>
      </c>
      <c r="F13" s="108"/>
      <c r="H13" s="109"/>
      <c r="K13" s="35"/>
      <c r="L13" s="26"/>
    </row>
    <row r="14" spans="1:12" x14ac:dyDescent="0.25">
      <c r="A14" s="19">
        <v>2033</v>
      </c>
      <c r="B14" s="112">
        <v>1.2054981442001846</v>
      </c>
      <c r="C14" s="105">
        <f t="shared" si="1"/>
        <v>1.7271024310402616E-2</v>
      </c>
      <c r="D14" s="105"/>
      <c r="E14" s="103">
        <f t="shared" si="0"/>
        <v>120.54981442001845</v>
      </c>
      <c r="H14" s="109"/>
      <c r="K14" s="35"/>
      <c r="L14" s="26"/>
    </row>
    <row r="15" spans="1:12" x14ac:dyDescent="0.25">
      <c r="A15" s="19">
        <v>2034</v>
      </c>
      <c r="B15" s="112">
        <v>1.2262508608621001</v>
      </c>
      <c r="C15" s="105">
        <f t="shared" si="1"/>
        <v>1.7215054839992527E-2</v>
      </c>
      <c r="D15" s="105"/>
      <c r="E15" s="103">
        <f t="shared" si="0"/>
        <v>122.62508608620999</v>
      </c>
      <c r="H15" s="109"/>
      <c r="K15" s="35"/>
      <c r="L15" s="26"/>
    </row>
    <row r="16" spans="1:12" x14ac:dyDescent="0.25">
      <c r="A16" s="19">
        <v>2035</v>
      </c>
      <c r="B16" s="112">
        <v>1.2472934122194217</v>
      </c>
      <c r="C16" s="105">
        <f t="shared" si="1"/>
        <v>1.7160070609473665E-2</v>
      </c>
      <c r="D16" s="105"/>
      <c r="E16" s="103">
        <f t="shared" si="0"/>
        <v>124.72934122194214</v>
      </c>
      <c r="H16" s="109"/>
      <c r="K16" s="35"/>
      <c r="L16" s="26"/>
    </row>
    <row r="17" spans="1:12" x14ac:dyDescent="0.25">
      <c r="A17" s="19">
        <v>2036</v>
      </c>
      <c r="B17" s="112">
        <v>1.2688159757299127</v>
      </c>
      <c r="C17" s="105">
        <f t="shared" si="1"/>
        <v>1.7255413441328082E-2</v>
      </c>
      <c r="D17" s="105"/>
      <c r="E17" s="103">
        <f t="shared" si="0"/>
        <v>126.88159757299124</v>
      </c>
      <c r="H17" s="109"/>
      <c r="K17" s="35"/>
      <c r="L17" s="26"/>
    </row>
    <row r="18" spans="1:12" x14ac:dyDescent="0.25">
      <c r="A18" s="19">
        <v>2037</v>
      </c>
      <c r="B18" s="112">
        <v>1.2904581704233311</v>
      </c>
      <c r="C18" s="105">
        <f t="shared" si="1"/>
        <v>1.7057000469251182E-2</v>
      </c>
      <c r="D18" s="105"/>
      <c r="E18" s="103">
        <f t="shared" si="0"/>
        <v>129.04581704233308</v>
      </c>
      <c r="H18" s="109"/>
      <c r="K18" s="35"/>
      <c r="L18" s="26"/>
    </row>
    <row r="19" spans="1:12" x14ac:dyDescent="0.25">
      <c r="A19" s="19">
        <v>2038</v>
      </c>
      <c r="B19" s="112">
        <v>1.3126190502278101</v>
      </c>
      <c r="C19" s="105">
        <f t="shared" si="1"/>
        <v>1.7172877286839361E-2</v>
      </c>
      <c r="D19" s="105"/>
      <c r="E19" s="103">
        <f t="shared" si="0"/>
        <v>131.26190502278101</v>
      </c>
      <c r="H19" s="109"/>
      <c r="K19" s="35"/>
      <c r="L19" s="26"/>
    </row>
    <row r="20" spans="1:12" x14ac:dyDescent="0.25">
      <c r="A20" s="19">
        <v>2039</v>
      </c>
      <c r="B20" s="112">
        <v>1.3349103981429782</v>
      </c>
      <c r="C20" s="105">
        <f t="shared" si="1"/>
        <v>1.6982343743448869E-2</v>
      </c>
      <c r="D20" s="105"/>
      <c r="E20" s="103">
        <f t="shared" si="0"/>
        <v>133.49103981429781</v>
      </c>
      <c r="H20" s="109"/>
      <c r="K20" s="35"/>
      <c r="L20" s="26"/>
    </row>
    <row r="21" spans="1:12" x14ac:dyDescent="0.25">
      <c r="A21" s="19">
        <v>2040</v>
      </c>
      <c r="B21" s="112">
        <v>1.3578149886761388</v>
      </c>
      <c r="C21" s="105">
        <f t="shared" si="1"/>
        <v>1.7158148265998818E-2</v>
      </c>
      <c r="D21" s="105"/>
      <c r="E21" s="103">
        <f t="shared" si="0"/>
        <v>135.78149886761389</v>
      </c>
      <c r="H21" s="109"/>
      <c r="K21" s="35"/>
      <c r="L21" s="26"/>
    </row>
    <row r="22" spans="1:12" x14ac:dyDescent="0.25">
      <c r="A22" s="19">
        <v>2041</v>
      </c>
      <c r="B22" s="113">
        <v>1.3810677769900161</v>
      </c>
      <c r="C22" s="105">
        <f t="shared" si="1"/>
        <v>1.7125152180378134E-2</v>
      </c>
      <c r="D22" s="105"/>
      <c r="E22" s="103">
        <f t="shared" si="0"/>
        <v>138.10677769900161</v>
      </c>
      <c r="H22" s="109"/>
      <c r="K22" s="35"/>
      <c r="L22" s="26"/>
    </row>
    <row r="23" spans="1:12" x14ac:dyDescent="0.25">
      <c r="A23" s="19">
        <v>2042</v>
      </c>
      <c r="B23" s="113">
        <v>1.4047187728423867</v>
      </c>
      <c r="C23" s="105">
        <f t="shared" si="1"/>
        <v>1.7125152180378134E-2</v>
      </c>
      <c r="D23" s="105"/>
      <c r="E23" s="103">
        <f t="shared" si="0"/>
        <v>140.47187728423867</v>
      </c>
      <c r="H23" s="109"/>
      <c r="K23" s="35"/>
      <c r="L23" s="26"/>
    </row>
    <row r="24" spans="1:12" x14ac:dyDescent="0.25">
      <c r="A24" s="19">
        <v>2043</v>
      </c>
      <c r="B24" s="113">
        <v>1.4287747955979466</v>
      </c>
      <c r="C24" s="105">
        <f t="shared" si="1"/>
        <v>1.7125152180378134E-2</v>
      </c>
      <c r="D24" s="105"/>
      <c r="E24" s="103">
        <f t="shared" si="0"/>
        <v>142.87747955979466</v>
      </c>
      <c r="H24" s="34"/>
      <c r="K24" s="35"/>
      <c r="L24" s="26"/>
    </row>
    <row r="25" spans="1:12" x14ac:dyDescent="0.25">
      <c r="A25" s="19">
        <v>2044</v>
      </c>
      <c r="B25" s="113">
        <v>1.4532427814040501</v>
      </c>
      <c r="C25" s="105">
        <f t="shared" si="1"/>
        <v>1.7125152180378134E-2</v>
      </c>
      <c r="D25" s="105"/>
      <c r="E25" s="103">
        <f t="shared" si="0"/>
        <v>145.32427814040503</v>
      </c>
      <c r="H25" s="34"/>
      <c r="K25" s="35"/>
      <c r="L25" s="26"/>
    </row>
    <row r="26" spans="1:12" x14ac:dyDescent="0.25">
      <c r="A26" s="19">
        <v>2045</v>
      </c>
      <c r="B26" s="114">
        <v>1.4781297851906303</v>
      </c>
      <c r="C26" s="105">
        <f t="shared" si="1"/>
        <v>1.7125152180378134E-2</v>
      </c>
      <c r="D26" s="105"/>
      <c r="E26" s="103">
        <f t="shared" si="0"/>
        <v>147.81297851906305</v>
      </c>
      <c r="H26" s="34"/>
      <c r="K26" s="35"/>
      <c r="L26" s="26"/>
    </row>
    <row r="27" spans="1:12" x14ac:dyDescent="0.25">
      <c r="A27" s="19">
        <v>2046</v>
      </c>
      <c r="B27" s="114">
        <v>1.5034429827043696</v>
      </c>
      <c r="C27" s="105">
        <f t="shared" si="1"/>
        <v>1.7125152180378134E-2</v>
      </c>
      <c r="D27" s="105"/>
      <c r="E27" s="103">
        <f t="shared" si="0"/>
        <v>150.34429827043698</v>
      </c>
      <c r="H27" s="34"/>
    </row>
    <row r="28" spans="1:12" x14ac:dyDescent="0.25">
      <c r="A28" s="19">
        <v>2047</v>
      </c>
      <c r="B28" s="114">
        <v>1.5291896725777034</v>
      </c>
      <c r="C28" s="105">
        <f t="shared" si="1"/>
        <v>1.7125152180378134E-2</v>
      </c>
      <c r="D28" s="105"/>
      <c r="E28" s="103">
        <f t="shared" si="0"/>
        <v>152.91896725777036</v>
      </c>
    </row>
    <row r="29" spans="1:12" x14ac:dyDescent="0.25">
      <c r="A29" s="19">
        <v>2048</v>
      </c>
      <c r="B29" s="114">
        <v>1.5553772784332591</v>
      </c>
      <c r="C29" s="105">
        <f t="shared" si="1"/>
        <v>1.7125152180378134E-2</v>
      </c>
      <c r="D29" s="105"/>
      <c r="E29" s="103">
        <f t="shared" si="0"/>
        <v>155.53772784332594</v>
      </c>
    </row>
    <row r="30" spans="1:12" x14ac:dyDescent="0.25">
      <c r="A30" s="19">
        <v>2049</v>
      </c>
      <c r="B30" s="114">
        <v>1.582013351024331</v>
      </c>
      <c r="C30" s="105">
        <f t="shared" si="1"/>
        <v>1.7125152180378134E-2</v>
      </c>
      <c r="D30" s="105"/>
      <c r="E30" s="103">
        <f t="shared" si="0"/>
        <v>158.20133510243312</v>
      </c>
    </row>
    <row r="31" spans="1:12" x14ac:dyDescent="0.25">
      <c r="A31" s="19">
        <v>2050</v>
      </c>
      <c r="B31" s="114">
        <v>1.6091055704120127</v>
      </c>
      <c r="C31" s="105">
        <f t="shared" si="1"/>
        <v>1.7125152180378134E-2</v>
      </c>
      <c r="D31" s="105"/>
      <c r="E31" s="103">
        <f t="shared" si="0"/>
        <v>160.91055704120129</v>
      </c>
    </row>
    <row r="32" spans="1:12" x14ac:dyDescent="0.25">
      <c r="A32" s="19">
        <v>2051</v>
      </c>
      <c r="B32" s="114">
        <v>1.6366617481796126</v>
      </c>
      <c r="C32" s="105">
        <f t="shared" si="1"/>
        <v>1.7125152180378134E-2</v>
      </c>
      <c r="D32" s="105"/>
      <c r="E32" s="103">
        <f t="shared" si="0"/>
        <v>163.66617481796126</v>
      </c>
    </row>
    <row r="33" spans="1:5" x14ac:dyDescent="0.25">
      <c r="A33" s="19">
        <v>2052</v>
      </c>
      <c r="B33" s="114">
        <v>1.6646898296849921</v>
      </c>
      <c r="C33" s="105">
        <f t="shared" si="1"/>
        <v>1.7125152180378134E-2</v>
      </c>
      <c r="D33" s="105"/>
      <c r="E33" s="103">
        <f t="shared" si="0"/>
        <v>166.46898296849923</v>
      </c>
    </row>
    <row r="34" spans="1:5" x14ac:dyDescent="0.25">
      <c r="A34" s="19">
        <v>2053</v>
      </c>
      <c r="B34" s="114">
        <v>1.6931978963514753</v>
      </c>
      <c r="C34" s="105">
        <f t="shared" si="1"/>
        <v>1.7125152180378134E-2</v>
      </c>
      <c r="D34" s="105"/>
      <c r="E34" s="103">
        <f t="shared" si="0"/>
        <v>169.31978963514757</v>
      </c>
    </row>
    <row r="35" spans="1:5" x14ac:dyDescent="0.25">
      <c r="A35" s="19">
        <v>2054</v>
      </c>
      <c r="B35" s="114">
        <v>1.7221941679979904</v>
      </c>
      <c r="C35" s="105">
        <f t="shared" si="1"/>
        <v>1.7125152180378134E-2</v>
      </c>
      <c r="D35" s="105"/>
      <c r="E35" s="103">
        <f t="shared" si="0"/>
        <v>172.21941679979909</v>
      </c>
    </row>
    <row r="36" spans="1:5" x14ac:dyDescent="0.25">
      <c r="A36" s="19">
        <v>2055</v>
      </c>
      <c r="B36" s="114">
        <v>1.7516870052091158</v>
      </c>
      <c r="C36" s="105">
        <f t="shared" si="1"/>
        <v>1.7125152180378134E-2</v>
      </c>
      <c r="D36" s="105"/>
      <c r="E36" s="103">
        <f t="shared" ref="E36:E67" si="2">E35*(1+C36)</f>
        <v>175.16870052091161</v>
      </c>
    </row>
    <row r="37" spans="1:5" x14ac:dyDescent="0.25">
      <c r="A37" s="19">
        <v>2056</v>
      </c>
      <c r="B37" s="114">
        <v>1.7816849117457128</v>
      </c>
      <c r="C37" s="105">
        <f t="shared" si="1"/>
        <v>1.7125152180378134E-2</v>
      </c>
      <c r="D37" s="105"/>
      <c r="E37" s="103">
        <f t="shared" si="2"/>
        <v>178.1684911745713</v>
      </c>
    </row>
    <row r="38" spans="1:5" x14ac:dyDescent="0.25">
      <c r="A38" s="19">
        <v>2057</v>
      </c>
      <c r="B38" s="114">
        <v>1.8121965369968416</v>
      </c>
      <c r="C38" s="105">
        <f t="shared" si="1"/>
        <v>1.7125152180378134E-2</v>
      </c>
      <c r="D38" s="105"/>
      <c r="E38" s="103">
        <f t="shared" si="2"/>
        <v>181.21965369968419</v>
      </c>
    </row>
    <row r="39" spans="1:5" x14ac:dyDescent="0.25">
      <c r="A39" s="19">
        <v>2058</v>
      </c>
      <c r="B39" s="114">
        <v>1.8432306784736667</v>
      </c>
      <c r="C39" s="105">
        <f t="shared" si="1"/>
        <v>1.7125152180378134E-2</v>
      </c>
      <c r="D39" s="105"/>
      <c r="E39" s="103">
        <f t="shared" si="2"/>
        <v>184.3230678473667</v>
      </c>
    </row>
    <row r="40" spans="1:5" x14ac:dyDescent="0.25">
      <c r="A40" s="19">
        <v>2059</v>
      </c>
      <c r="B40" s="114">
        <v>1.8747962843460699</v>
      </c>
      <c r="C40" s="105">
        <f t="shared" si="1"/>
        <v>1.7125152180378134E-2</v>
      </c>
      <c r="D40" s="105"/>
      <c r="E40" s="103">
        <f t="shared" si="2"/>
        <v>187.47962843460701</v>
      </c>
    </row>
    <row r="41" spans="1:5" x14ac:dyDescent="0.25">
      <c r="A41" s="19">
        <v>2060</v>
      </c>
      <c r="B41" s="114">
        <v>1.9069024560227039</v>
      </c>
      <c r="C41" s="105">
        <f t="shared" si="1"/>
        <v>1.7125152180378134E-2</v>
      </c>
      <c r="D41" s="105"/>
      <c r="E41" s="103">
        <f t="shared" si="2"/>
        <v>190.69024560227041</v>
      </c>
    </row>
    <row r="42" spans="1:5" x14ac:dyDescent="0.25">
      <c r="A42" s="19">
        <v>2061</v>
      </c>
      <c r="B42" s="114">
        <v>1.9395584507752295</v>
      </c>
      <c r="C42" s="105">
        <f t="shared" si="1"/>
        <v>1.7125152180378134E-2</v>
      </c>
      <c r="D42" s="105"/>
      <c r="E42" s="103">
        <f t="shared" si="2"/>
        <v>193.95584507752298</v>
      </c>
    </row>
    <row r="43" spans="1:5" x14ac:dyDescent="0.25">
      <c r="A43" s="19">
        <v>2062</v>
      </c>
      <c r="B43" s="114">
        <v>1.9727736844074937</v>
      </c>
      <c r="C43" s="105">
        <f t="shared" si="1"/>
        <v>1.7125152180378134E-2</v>
      </c>
      <c r="D43" s="105"/>
      <c r="E43" s="103">
        <f t="shared" si="2"/>
        <v>197.2773684407494</v>
      </c>
    </row>
    <row r="44" spans="1:5" x14ac:dyDescent="0.25">
      <c r="A44" s="19">
        <v>2063</v>
      </c>
      <c r="B44" s="114">
        <v>2.0065577339704173</v>
      </c>
      <c r="C44" s="105">
        <f t="shared" si="1"/>
        <v>1.7125152180378134E-2</v>
      </c>
      <c r="D44" s="105"/>
      <c r="E44" s="103">
        <f t="shared" si="2"/>
        <v>200.65577339704177</v>
      </c>
    </row>
    <row r="45" spans="1:5" x14ac:dyDescent="0.25">
      <c r="A45" s="19">
        <v>2064</v>
      </c>
      <c r="B45" s="114">
        <v>2.0409203405233756</v>
      </c>
      <c r="C45" s="105">
        <f t="shared" si="1"/>
        <v>1.7125152180378134E-2</v>
      </c>
      <c r="D45" s="105"/>
      <c r="E45" s="103">
        <f t="shared" si="2"/>
        <v>204.09203405233757</v>
      </c>
    </row>
    <row r="46" spans="1:5" x14ac:dyDescent="0.25">
      <c r="A46" s="19">
        <v>2065</v>
      </c>
      <c r="B46" s="114">
        <v>2.0758714119428676</v>
      </c>
      <c r="C46" s="105">
        <f t="shared" si="1"/>
        <v>1.7125152180378134E-2</v>
      </c>
      <c r="D46" s="105"/>
      <c r="E46" s="103">
        <f t="shared" si="2"/>
        <v>207.58714119428677</v>
      </c>
    </row>
    <row r="47" spans="1:5" x14ac:dyDescent="0.25">
      <c r="A47" s="19">
        <v>2066</v>
      </c>
      <c r="B47" s="114">
        <v>2.1114210257792858</v>
      </c>
      <c r="C47" s="105">
        <f t="shared" si="1"/>
        <v>1.7125152180378134E-2</v>
      </c>
      <c r="D47" s="105"/>
      <c r="E47" s="103">
        <f t="shared" si="2"/>
        <v>211.14210257792857</v>
      </c>
    </row>
    <row r="48" spans="1:5" x14ac:dyDescent="0.25">
      <c r="A48" s="19">
        <v>2067</v>
      </c>
      <c r="B48" s="114">
        <v>2.1475794321626061</v>
      </c>
      <c r="C48" s="105">
        <f t="shared" si="1"/>
        <v>1.7125152180378134E-2</v>
      </c>
      <c r="D48" s="105"/>
      <c r="E48" s="103">
        <f t="shared" si="2"/>
        <v>214.7579432162606</v>
      </c>
    </row>
    <row r="49" spans="1:5" x14ac:dyDescent="0.25">
      <c r="A49" s="19">
        <v>2068</v>
      </c>
      <c r="B49" s="114">
        <v>2.1843570567578405</v>
      </c>
      <c r="C49" s="105">
        <f t="shared" si="1"/>
        <v>1.7125152180378134E-2</v>
      </c>
      <c r="D49" s="105"/>
      <c r="E49" s="103">
        <f t="shared" si="2"/>
        <v>218.43570567578408</v>
      </c>
    </row>
    <row r="50" spans="1:5" x14ac:dyDescent="0.25">
      <c r="A50" s="19">
        <v>2069</v>
      </c>
      <c r="B50" s="114">
        <v>2.2217645037711016</v>
      </c>
      <c r="C50" s="105">
        <f t="shared" si="1"/>
        <v>1.7125152180378134E-2</v>
      </c>
      <c r="D50" s="105"/>
      <c r="E50" s="103">
        <f t="shared" si="2"/>
        <v>222.17645037711017</v>
      </c>
    </row>
    <row r="51" spans="1:5" x14ac:dyDescent="0.25">
      <c r="A51" s="19">
        <v>2070</v>
      </c>
      <c r="B51" s="114">
        <v>2.2598125590071438</v>
      </c>
      <c r="C51" s="105">
        <f t="shared" si="1"/>
        <v>1.7125152180378134E-2</v>
      </c>
      <c r="D51" s="105"/>
      <c r="E51" s="103">
        <f t="shared" si="2"/>
        <v>225.98125590071442</v>
      </c>
    </row>
    <row r="52" spans="1:5" x14ac:dyDescent="0.25">
      <c r="A52" s="19">
        <v>2071</v>
      </c>
      <c r="B52" s="114">
        <v>2.2985121929792709</v>
      </c>
      <c r="C52" s="105">
        <f t="shared" si="1"/>
        <v>1.7125152180378134E-2</v>
      </c>
      <c r="D52" s="105"/>
      <c r="E52" s="103">
        <f t="shared" si="2"/>
        <v>229.85121929792712</v>
      </c>
    </row>
    <row r="53" spans="1:5" x14ac:dyDescent="0.25">
      <c r="A53" s="19">
        <v>2072</v>
      </c>
      <c r="B53" s="114">
        <v>2.3378745640724956</v>
      </c>
      <c r="C53" s="105">
        <f t="shared" si="1"/>
        <v>1.7125152180378134E-2</v>
      </c>
      <c r="D53" s="105"/>
      <c r="E53" s="103">
        <f t="shared" si="2"/>
        <v>233.78745640724958</v>
      </c>
    </row>
    <row r="54" spans="1:5" x14ac:dyDescent="0.25">
      <c r="A54" s="19">
        <v>2073</v>
      </c>
      <c r="B54" s="114">
        <v>2.3779110217608723</v>
      </c>
      <c r="C54" s="105">
        <f t="shared" si="1"/>
        <v>1.7125152180378134E-2</v>
      </c>
      <c r="D54" s="105"/>
      <c r="E54" s="103">
        <f t="shared" si="2"/>
        <v>237.79110217608724</v>
      </c>
    </row>
    <row r="55" spans="1:5" x14ac:dyDescent="0.25">
      <c r="A55" s="19">
        <v>2074</v>
      </c>
      <c r="B55" s="114">
        <v>2.4186331098799259</v>
      </c>
      <c r="C55" s="105">
        <f t="shared" si="1"/>
        <v>1.7125152180378134E-2</v>
      </c>
      <c r="D55" s="105"/>
      <c r="E55" s="103">
        <f t="shared" si="2"/>
        <v>241.86331098799258</v>
      </c>
    </row>
    <row r="56" spans="1:5" x14ac:dyDescent="0.25">
      <c r="A56" s="19">
        <v>2075</v>
      </c>
      <c r="B56" s="114">
        <v>2.460052569955121</v>
      </c>
      <c r="C56" s="105">
        <f t="shared" si="1"/>
        <v>1.7125152180378134E-2</v>
      </c>
      <c r="D56" s="105"/>
      <c r="E56" s="103">
        <f t="shared" si="2"/>
        <v>246.00525699551207</v>
      </c>
    </row>
    <row r="57" spans="1:5" x14ac:dyDescent="0.25">
      <c r="A57" s="19">
        <v>2076</v>
      </c>
      <c r="B57" s="114">
        <v>2.5021813445873327</v>
      </c>
      <c r="C57" s="105">
        <f t="shared" si="1"/>
        <v>1.7125152180378134E-2</v>
      </c>
      <c r="D57" s="105"/>
      <c r="E57" s="103">
        <f t="shared" si="2"/>
        <v>250.21813445873326</v>
      </c>
    </row>
    <row r="58" spans="1:5" x14ac:dyDescent="0.25">
      <c r="A58" s="19">
        <v>2077</v>
      </c>
      <c r="B58" s="114">
        <v>2.545031580896294</v>
      </c>
      <c r="C58" s="105">
        <f t="shared" si="1"/>
        <v>1.7125152180378134E-2</v>
      </c>
      <c r="D58" s="105"/>
      <c r="E58" s="103">
        <f t="shared" si="2"/>
        <v>254.50315808962938</v>
      </c>
    </row>
    <row r="59" spans="1:5" x14ac:dyDescent="0.25">
      <c r="A59" s="19">
        <v>2078</v>
      </c>
      <c r="B59" s="114">
        <v>2.5886156340230113</v>
      </c>
      <c r="C59" s="105">
        <f t="shared" si="1"/>
        <v>1.7125152180378134E-2</v>
      </c>
      <c r="D59" s="105"/>
      <c r="E59" s="103">
        <f t="shared" si="2"/>
        <v>258.8615634023011</v>
      </c>
    </row>
    <row r="60" spans="1:5" x14ac:dyDescent="0.25">
      <c r="A60" s="19">
        <v>2079</v>
      </c>
      <c r="B60" s="114">
        <v>2.6329460706921615</v>
      </c>
      <c r="C60" s="105">
        <f t="shared" si="1"/>
        <v>1.7125152180378134E-2</v>
      </c>
      <c r="D60" s="105"/>
      <c r="E60" s="103">
        <f t="shared" si="2"/>
        <v>263.29460706921611</v>
      </c>
    </row>
    <row r="61" spans="1:5" x14ac:dyDescent="0.25">
      <c r="A61" s="19">
        <v>2080</v>
      </c>
      <c r="B61" s="114">
        <v>2.6780356728354935</v>
      </c>
      <c r="C61" s="105">
        <f t="shared" si="1"/>
        <v>1.7125152180378134E-2</v>
      </c>
      <c r="D61" s="105"/>
      <c r="E61" s="103">
        <f t="shared" si="2"/>
        <v>267.80356728354928</v>
      </c>
    </row>
    <row r="62" spans="1:5" x14ac:dyDescent="0.25">
      <c r="A62" s="19">
        <v>2081</v>
      </c>
      <c r="B62" s="114">
        <v>2.7238974412772827</v>
      </c>
      <c r="C62" s="105">
        <f t="shared" si="1"/>
        <v>1.7125152180378134E-2</v>
      </c>
      <c r="D62" s="105"/>
      <c r="E62" s="103">
        <f t="shared" si="2"/>
        <v>272.38974412772819</v>
      </c>
    </row>
    <row r="63" spans="1:5" x14ac:dyDescent="0.25">
      <c r="A63" s="19">
        <v>2082</v>
      </c>
      <c r="B63" s="114">
        <v>2.770544599482899</v>
      </c>
      <c r="C63" s="105">
        <f t="shared" si="1"/>
        <v>1.7125152180378134E-2</v>
      </c>
      <c r="D63" s="105"/>
      <c r="E63" s="103">
        <f t="shared" si="2"/>
        <v>277.05445994828978</v>
      </c>
    </row>
    <row r="64" spans="1:5" x14ac:dyDescent="0.25">
      <c r="A64" s="19">
        <v>2083</v>
      </c>
      <c r="B64" s="114">
        <v>2.8179905973715682</v>
      </c>
      <c r="C64" s="105">
        <f t="shared" si="1"/>
        <v>1.7125152180378134E-2</v>
      </c>
      <c r="D64" s="105"/>
      <c r="E64" s="103">
        <f t="shared" si="2"/>
        <v>281.79905973715671</v>
      </c>
    </row>
    <row r="65" spans="1:5" x14ac:dyDescent="0.25">
      <c r="A65" s="19">
        <v>2084</v>
      </c>
      <c r="B65" s="114">
        <v>2.8662491151944312</v>
      </c>
      <c r="C65" s="105">
        <f t="shared" si="1"/>
        <v>1.7125152180378134E-2</v>
      </c>
      <c r="D65" s="105"/>
      <c r="E65" s="103">
        <f t="shared" si="2"/>
        <v>286.624911519443</v>
      </c>
    </row>
    <row r="66" spans="1:5" x14ac:dyDescent="0.25">
      <c r="A66" s="19">
        <v>2085</v>
      </c>
      <c r="B66" s="114">
        <v>2.91533406747901</v>
      </c>
      <c r="C66" s="105">
        <f t="shared" si="1"/>
        <v>1.7125152180378134E-2</v>
      </c>
      <c r="D66" s="105"/>
      <c r="E66" s="103">
        <f t="shared" si="2"/>
        <v>291.53340674790087</v>
      </c>
    </row>
    <row r="67" spans="1:5" x14ac:dyDescent="0.25">
      <c r="A67" s="19">
        <v>2086</v>
      </c>
      <c r="B67" s="114">
        <v>2.9652596070412289</v>
      </c>
      <c r="C67" s="105">
        <f t="shared" si="1"/>
        <v>1.7125152180378134E-2</v>
      </c>
      <c r="D67" s="105"/>
      <c r="E67" s="103">
        <f t="shared" si="2"/>
        <v>296.52596070412272</v>
      </c>
    </row>
    <row r="68" spans="1:5" x14ac:dyDescent="0.25">
      <c r="A68" s="19">
        <v>2087</v>
      </c>
      <c r="B68" s="114">
        <v>3.0160401290661381</v>
      </c>
      <c r="C68" s="105">
        <f t="shared" si="1"/>
        <v>1.7125152180378134E-2</v>
      </c>
      <c r="D68" s="105"/>
      <c r="E68" s="103">
        <f t="shared" ref="E68:E84" si="3">E67*(1+C68)</f>
        <v>301.60401290661366</v>
      </c>
    </row>
    <row r="69" spans="1:5" x14ac:dyDescent="0.25">
      <c r="A69" s="19">
        <v>2088</v>
      </c>
      <c r="B69" s="114">
        <v>3.0676902752585229</v>
      </c>
      <c r="C69" s="105">
        <f t="shared" ref="C69:C84" si="4">B69/B68-1</f>
        <v>1.7125152180378134E-2</v>
      </c>
      <c r="D69" s="105"/>
      <c r="E69" s="103">
        <f t="shared" si="3"/>
        <v>306.76902752585215</v>
      </c>
    </row>
    <row r="70" spans="1:5" x14ac:dyDescent="0.25">
      <c r="A70" s="19">
        <v>2089</v>
      </c>
      <c r="B70" s="114">
        <v>3.1202249380645912</v>
      </c>
      <c r="C70" s="105">
        <f t="shared" si="4"/>
        <v>1.7125152180378134E-2</v>
      </c>
      <c r="D70" s="105"/>
      <c r="E70" s="103">
        <f t="shared" si="3"/>
        <v>312.02249380645895</v>
      </c>
    </row>
    <row r="71" spans="1:5" x14ac:dyDescent="0.25">
      <c r="A71" s="19">
        <v>2090</v>
      </c>
      <c r="B71" s="114">
        <v>3.1736592649659583</v>
      </c>
      <c r="C71" s="105">
        <f t="shared" si="4"/>
        <v>1.7125152180378134E-2</v>
      </c>
      <c r="D71" s="105"/>
      <c r="E71" s="103">
        <f t="shared" si="3"/>
        <v>317.36592649659565</v>
      </c>
    </row>
    <row r="72" spans="1:5" x14ac:dyDescent="0.25">
      <c r="A72" s="19">
        <v>2091</v>
      </c>
      <c r="B72" s="114">
        <v>3.2280086628471674</v>
      </c>
      <c r="C72" s="105">
        <f t="shared" si="4"/>
        <v>1.7125152180378134E-2</v>
      </c>
      <c r="D72" s="105"/>
      <c r="E72" s="103">
        <f t="shared" si="3"/>
        <v>322.80086628471656</v>
      </c>
    </row>
    <row r="73" spans="1:5" x14ac:dyDescent="0.25">
      <c r="A73" s="19">
        <v>2092</v>
      </c>
      <c r="B73" s="114">
        <v>3.2832888024380043</v>
      </c>
      <c r="C73" s="105">
        <f t="shared" si="4"/>
        <v>1.7125152180378134E-2</v>
      </c>
      <c r="D73" s="105"/>
      <c r="E73" s="103">
        <f t="shared" si="3"/>
        <v>328.3288802438002</v>
      </c>
    </row>
    <row r="74" spans="1:5" x14ac:dyDescent="0.25">
      <c r="A74" s="19">
        <v>2093</v>
      </c>
      <c r="B74" s="114">
        <v>3.3395156228318865</v>
      </c>
      <c r="C74" s="105">
        <f t="shared" si="4"/>
        <v>1.7125152180378134E-2</v>
      </c>
      <c r="D74" s="105"/>
      <c r="E74" s="103">
        <f t="shared" si="3"/>
        <v>333.95156228318842</v>
      </c>
    </row>
    <row r="75" spans="1:5" x14ac:dyDescent="0.25">
      <c r="A75" s="19">
        <v>2094</v>
      </c>
      <c r="B75" s="114">
        <v>3.3967053360816331</v>
      </c>
      <c r="C75" s="105">
        <f t="shared" si="4"/>
        <v>1.7125152180378134E-2</v>
      </c>
      <c r="D75" s="105"/>
      <c r="E75" s="103">
        <f t="shared" si="3"/>
        <v>339.67053360816305</v>
      </c>
    </row>
    <row r="76" spans="1:5" x14ac:dyDescent="0.25">
      <c r="A76" s="19">
        <v>2095</v>
      </c>
      <c r="B76" s="114">
        <v>3.4548744318739333</v>
      </c>
      <c r="C76" s="105">
        <f t="shared" si="4"/>
        <v>1.7125152180378134E-2</v>
      </c>
      <c r="D76" s="105"/>
      <c r="E76" s="103">
        <f t="shared" si="3"/>
        <v>345.48744318739307</v>
      </c>
    </row>
    <row r="77" spans="1:5" x14ac:dyDescent="0.25">
      <c r="A77" s="19">
        <v>2096</v>
      </c>
      <c r="B77" s="114">
        <v>3.514039682283872</v>
      </c>
      <c r="C77" s="105">
        <f t="shared" si="4"/>
        <v>1.7125152180378134E-2</v>
      </c>
      <c r="D77" s="105"/>
      <c r="E77" s="103">
        <f t="shared" si="3"/>
        <v>351.40396822838693</v>
      </c>
    </row>
    <row r="78" spans="1:5" x14ac:dyDescent="0.25">
      <c r="A78" s="19">
        <v>2097</v>
      </c>
      <c r="B78" s="114">
        <v>3.5742181466108711</v>
      </c>
      <c r="C78" s="105">
        <f t="shared" si="4"/>
        <v>1.7125152180378134E-2</v>
      </c>
      <c r="D78" s="105"/>
      <c r="E78" s="103">
        <f t="shared" si="3"/>
        <v>357.42181466108684</v>
      </c>
    </row>
    <row r="79" spans="1:5" x14ac:dyDescent="0.25">
      <c r="A79" s="19">
        <v>2098</v>
      </c>
      <c r="B79" s="114">
        <v>3.6354271762974513</v>
      </c>
      <c r="C79" s="105">
        <f t="shared" si="4"/>
        <v>1.7125152180378134E-2</v>
      </c>
      <c r="D79" s="105"/>
      <c r="E79" s="103">
        <f t="shared" si="3"/>
        <v>363.54271762974486</v>
      </c>
    </row>
    <row r="80" spans="1:5" x14ac:dyDescent="0.25">
      <c r="A80" s="19">
        <v>2099</v>
      </c>
      <c r="B80" s="114">
        <v>3.6976844199322274</v>
      </c>
      <c r="C80" s="105">
        <f t="shared" si="4"/>
        <v>1.7125152180378134E-2</v>
      </c>
      <c r="D80" s="105"/>
      <c r="E80" s="103">
        <f t="shared" si="3"/>
        <v>369.7684419932225</v>
      </c>
    </row>
    <row r="81" spans="1:10" x14ac:dyDescent="0.25">
      <c r="A81" s="19">
        <v>2100</v>
      </c>
      <c r="B81" s="114">
        <v>3.7610078283385802</v>
      </c>
      <c r="C81" s="105">
        <f t="shared" si="4"/>
        <v>1.7125152180378134E-2</v>
      </c>
      <c r="D81" s="105"/>
      <c r="E81" s="103">
        <f t="shared" si="3"/>
        <v>376.10078283385775</v>
      </c>
    </row>
    <row r="82" spans="1:10" x14ac:dyDescent="0.25">
      <c r="A82" s="19">
        <v>2101</v>
      </c>
      <c r="B82" s="114">
        <v>3.825415659750472</v>
      </c>
      <c r="C82" s="105">
        <f t="shared" si="4"/>
        <v>1.7125152180378134E-2</v>
      </c>
      <c r="D82" s="105"/>
      <c r="E82" s="103">
        <f t="shared" si="3"/>
        <v>382.54156597504692</v>
      </c>
    </row>
    <row r="83" spans="1:10" x14ac:dyDescent="0.25">
      <c r="A83" s="19">
        <v>2102</v>
      </c>
      <c r="B83" s="114">
        <v>3.8909264850769003</v>
      </c>
      <c r="C83" s="105">
        <f t="shared" si="4"/>
        <v>1.7125152180378134E-2</v>
      </c>
      <c r="D83" s="105"/>
      <c r="E83" s="103">
        <f t="shared" si="3"/>
        <v>389.09264850768977</v>
      </c>
    </row>
    <row r="84" spans="1:10" x14ac:dyDescent="0.25">
      <c r="A84" s="19">
        <f>A83+1</f>
        <v>2103</v>
      </c>
      <c r="C84" s="105">
        <f t="shared" si="4"/>
        <v>-1</v>
      </c>
      <c r="D84" s="105"/>
      <c r="E84" s="103">
        <f t="shared" si="3"/>
        <v>0</v>
      </c>
    </row>
    <row r="85" spans="1:10" x14ac:dyDescent="0.25">
      <c r="A85" s="19"/>
    </row>
    <row r="86" spans="1:10" x14ac:dyDescent="0.25">
      <c r="A86" s="161" t="s">
        <v>122</v>
      </c>
    </row>
    <row r="87" spans="1:10" ht="15" customHeight="1" x14ac:dyDescent="0.25">
      <c r="A87" s="162"/>
      <c r="B87" s="162"/>
      <c r="C87" s="162"/>
      <c r="D87" s="162"/>
      <c r="E87" s="162"/>
      <c r="F87" s="162"/>
      <c r="G87" s="162"/>
      <c r="H87" s="162"/>
      <c r="I87" s="162"/>
      <c r="J87" s="162"/>
    </row>
    <row r="88" spans="1:10" x14ac:dyDescent="0.25">
      <c r="A88" s="10" t="s">
        <v>123</v>
      </c>
      <c r="B88" s="10" t="s">
        <v>126</v>
      </c>
      <c r="C88" s="162"/>
      <c r="D88" s="162"/>
      <c r="E88" s="162"/>
      <c r="F88" s="162"/>
      <c r="G88" s="162"/>
      <c r="H88" s="162"/>
      <c r="I88" s="162"/>
      <c r="J88" s="162"/>
    </row>
    <row r="89" spans="1:10" x14ac:dyDescent="0.25">
      <c r="A89" s="10" t="s">
        <v>124</v>
      </c>
      <c r="B89" s="10" t="s">
        <v>127</v>
      </c>
      <c r="C89" s="162"/>
      <c r="D89" s="162"/>
      <c r="E89" s="162"/>
      <c r="F89" s="162"/>
      <c r="G89" s="162"/>
      <c r="H89" s="162"/>
      <c r="I89" s="162"/>
      <c r="J89" s="162"/>
    </row>
    <row r="90" spans="1:10" x14ac:dyDescent="0.25">
      <c r="A90" s="10" t="s">
        <v>125</v>
      </c>
      <c r="B90" s="10" t="s">
        <v>138</v>
      </c>
      <c r="C90" s="162"/>
      <c r="D90" s="162"/>
      <c r="E90" s="162"/>
      <c r="F90" s="162"/>
      <c r="G90" s="162"/>
      <c r="H90" s="162"/>
      <c r="I90" s="162"/>
      <c r="J90" s="162"/>
    </row>
    <row r="91" spans="1:10" x14ac:dyDescent="0.25">
      <c r="A91" s="162"/>
      <c r="B91" s="162"/>
      <c r="C91" s="162"/>
      <c r="D91" s="162"/>
      <c r="E91" s="162"/>
      <c r="F91" s="162"/>
      <c r="G91" s="162"/>
      <c r="H91" s="162"/>
      <c r="I91" s="162"/>
      <c r="J91" s="162"/>
    </row>
  </sheetData>
  <mergeCells count="1">
    <mergeCell ref="B1:C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14"/>
  <sheetViews>
    <sheetView workbookViewId="0">
      <selection activeCell="A8" sqref="A8"/>
    </sheetView>
  </sheetViews>
  <sheetFormatPr defaultRowHeight="15" x14ac:dyDescent="0.25"/>
  <cols>
    <col min="1" max="1" width="9.140625" style="10"/>
    <col min="2" max="2" width="19.28515625" style="10" customWidth="1"/>
    <col min="3" max="63" width="9.140625" style="10"/>
    <col min="64" max="64" width="11" style="10" customWidth="1"/>
    <col min="65" max="16384" width="9.140625" style="10"/>
  </cols>
  <sheetData>
    <row r="1" spans="1:64" x14ac:dyDescent="0.25">
      <c r="A1" s="32" t="s">
        <v>7</v>
      </c>
      <c r="B1" s="32"/>
      <c r="C1" s="32"/>
      <c r="D1" s="32"/>
      <c r="E1" s="32"/>
      <c r="F1" s="32"/>
      <c r="G1" s="32"/>
      <c r="H1" s="32"/>
    </row>
    <row r="2" spans="1:64" x14ac:dyDescent="0.25">
      <c r="A2" s="32" t="s">
        <v>4</v>
      </c>
      <c r="B2" s="32"/>
      <c r="C2" s="32"/>
      <c r="D2" s="32"/>
      <c r="E2" s="32"/>
      <c r="F2" s="32"/>
      <c r="G2" s="32"/>
      <c r="H2" s="32"/>
    </row>
    <row r="3" spans="1:64" x14ac:dyDescent="0.25">
      <c r="A3" s="32"/>
      <c r="B3" s="32"/>
      <c r="C3" s="32"/>
      <c r="D3" s="32"/>
      <c r="E3" s="32"/>
      <c r="F3" s="32"/>
      <c r="G3" s="32"/>
      <c r="H3" s="32"/>
    </row>
    <row r="4" spans="1:64" x14ac:dyDescent="0.25">
      <c r="A4" s="84" t="s">
        <v>5</v>
      </c>
      <c r="B4" s="32"/>
      <c r="C4" s="32"/>
      <c r="D4" s="32"/>
      <c r="E4" s="32"/>
      <c r="F4" s="32"/>
      <c r="G4" s="32"/>
      <c r="H4" s="32"/>
    </row>
    <row r="6" spans="1:64" x14ac:dyDescent="0.25">
      <c r="A6" s="10" t="s">
        <v>120</v>
      </c>
    </row>
    <row r="8" spans="1:64" x14ac:dyDescent="0.25">
      <c r="A8" s="10" t="s">
        <v>128</v>
      </c>
    </row>
    <row r="10" spans="1:64" x14ac:dyDescent="0.25">
      <c r="A10" s="85" t="s">
        <v>101</v>
      </c>
      <c r="B10" s="2"/>
      <c r="C10" s="86">
        <f>A16</f>
        <v>2022</v>
      </c>
      <c r="D10" s="86">
        <f t="shared" ref="D10:BJ10" si="0">C10+1</f>
        <v>2023</v>
      </c>
      <c r="E10" s="86">
        <f t="shared" si="0"/>
        <v>2024</v>
      </c>
      <c r="F10" s="86">
        <f t="shared" si="0"/>
        <v>2025</v>
      </c>
      <c r="G10" s="86">
        <f t="shared" si="0"/>
        <v>2026</v>
      </c>
      <c r="H10" s="86">
        <f t="shared" si="0"/>
        <v>2027</v>
      </c>
      <c r="I10" s="86">
        <f t="shared" si="0"/>
        <v>2028</v>
      </c>
      <c r="J10" s="86">
        <f t="shared" si="0"/>
        <v>2029</v>
      </c>
      <c r="K10" s="86">
        <f t="shared" si="0"/>
        <v>2030</v>
      </c>
      <c r="L10" s="86">
        <f t="shared" si="0"/>
        <v>2031</v>
      </c>
      <c r="M10" s="86">
        <f t="shared" si="0"/>
        <v>2032</v>
      </c>
      <c r="N10" s="86">
        <f t="shared" si="0"/>
        <v>2033</v>
      </c>
      <c r="O10" s="86">
        <f t="shared" si="0"/>
        <v>2034</v>
      </c>
      <c r="P10" s="86">
        <f t="shared" si="0"/>
        <v>2035</v>
      </c>
      <c r="Q10" s="86">
        <f t="shared" si="0"/>
        <v>2036</v>
      </c>
      <c r="R10" s="86">
        <f t="shared" si="0"/>
        <v>2037</v>
      </c>
      <c r="S10" s="86">
        <f t="shared" si="0"/>
        <v>2038</v>
      </c>
      <c r="T10" s="86">
        <f t="shared" si="0"/>
        <v>2039</v>
      </c>
      <c r="U10" s="86">
        <f t="shared" si="0"/>
        <v>2040</v>
      </c>
      <c r="V10" s="86">
        <f t="shared" si="0"/>
        <v>2041</v>
      </c>
      <c r="W10" s="86">
        <f t="shared" si="0"/>
        <v>2042</v>
      </c>
      <c r="X10" s="86">
        <f t="shared" si="0"/>
        <v>2043</v>
      </c>
      <c r="Y10" s="86">
        <f t="shared" si="0"/>
        <v>2044</v>
      </c>
      <c r="Z10" s="86">
        <f t="shared" si="0"/>
        <v>2045</v>
      </c>
      <c r="AA10" s="86">
        <f t="shared" si="0"/>
        <v>2046</v>
      </c>
      <c r="AB10" s="86">
        <f t="shared" si="0"/>
        <v>2047</v>
      </c>
      <c r="AC10" s="86">
        <f t="shared" si="0"/>
        <v>2048</v>
      </c>
      <c r="AD10" s="86">
        <f t="shared" si="0"/>
        <v>2049</v>
      </c>
      <c r="AE10" s="86">
        <f t="shared" si="0"/>
        <v>2050</v>
      </c>
      <c r="AF10" s="86">
        <f t="shared" si="0"/>
        <v>2051</v>
      </c>
      <c r="AG10" s="86">
        <f t="shared" si="0"/>
        <v>2052</v>
      </c>
      <c r="AH10" s="86">
        <f t="shared" si="0"/>
        <v>2053</v>
      </c>
      <c r="AI10" s="86">
        <f t="shared" si="0"/>
        <v>2054</v>
      </c>
      <c r="AJ10" s="86">
        <f t="shared" si="0"/>
        <v>2055</v>
      </c>
      <c r="AK10" s="86">
        <f t="shared" si="0"/>
        <v>2056</v>
      </c>
      <c r="AL10" s="86">
        <f t="shared" si="0"/>
        <v>2057</v>
      </c>
      <c r="AM10" s="86">
        <f t="shared" si="0"/>
        <v>2058</v>
      </c>
      <c r="AN10" s="86">
        <f t="shared" si="0"/>
        <v>2059</v>
      </c>
      <c r="AO10" s="86">
        <f t="shared" si="0"/>
        <v>2060</v>
      </c>
      <c r="AP10" s="86">
        <f t="shared" si="0"/>
        <v>2061</v>
      </c>
      <c r="AQ10" s="86">
        <f t="shared" si="0"/>
        <v>2062</v>
      </c>
      <c r="AR10" s="86">
        <f t="shared" si="0"/>
        <v>2063</v>
      </c>
      <c r="AS10" s="86">
        <f t="shared" si="0"/>
        <v>2064</v>
      </c>
      <c r="AT10" s="86">
        <f t="shared" si="0"/>
        <v>2065</v>
      </c>
      <c r="AU10" s="86">
        <f t="shared" si="0"/>
        <v>2066</v>
      </c>
      <c r="AV10" s="86">
        <f t="shared" si="0"/>
        <v>2067</v>
      </c>
      <c r="AW10" s="86">
        <f t="shared" si="0"/>
        <v>2068</v>
      </c>
      <c r="AX10" s="86">
        <f t="shared" si="0"/>
        <v>2069</v>
      </c>
      <c r="AY10" s="86">
        <f t="shared" si="0"/>
        <v>2070</v>
      </c>
      <c r="AZ10" s="86">
        <f t="shared" si="0"/>
        <v>2071</v>
      </c>
      <c r="BA10" s="86">
        <f t="shared" si="0"/>
        <v>2072</v>
      </c>
      <c r="BB10" s="86">
        <f t="shared" si="0"/>
        <v>2073</v>
      </c>
      <c r="BC10" s="86">
        <f t="shared" si="0"/>
        <v>2074</v>
      </c>
      <c r="BD10" s="86">
        <f t="shared" si="0"/>
        <v>2075</v>
      </c>
      <c r="BE10" s="86">
        <f t="shared" si="0"/>
        <v>2076</v>
      </c>
      <c r="BF10" s="86">
        <f t="shared" si="0"/>
        <v>2077</v>
      </c>
      <c r="BG10" s="86">
        <f t="shared" si="0"/>
        <v>2078</v>
      </c>
      <c r="BH10" s="86">
        <f t="shared" si="0"/>
        <v>2079</v>
      </c>
      <c r="BI10" s="86">
        <f t="shared" si="0"/>
        <v>2080</v>
      </c>
      <c r="BJ10" s="86">
        <f t="shared" si="0"/>
        <v>2081</v>
      </c>
      <c r="BK10" s="86"/>
    </row>
    <row r="11" spans="1:64" x14ac:dyDescent="0.25">
      <c r="A11" s="21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</row>
    <row r="12" spans="1:64" x14ac:dyDescent="0.25">
      <c r="A12" s="88" t="s">
        <v>100</v>
      </c>
      <c r="C12" s="89">
        <f>'Levelized PV Future Prod'!C12</f>
        <v>105000</v>
      </c>
      <c r="D12" s="89">
        <f>'Levelized PV Future Prod'!C13</f>
        <v>6986000</v>
      </c>
      <c r="E12" s="89">
        <f>'Levelized PV Future Prod'!C14</f>
        <v>0</v>
      </c>
      <c r="F12" s="89">
        <f>'Levelized PV Future Prod'!C15</f>
        <v>0</v>
      </c>
      <c r="G12" s="89">
        <f>'Levelized PV Future Prod'!C16</f>
        <v>0</v>
      </c>
      <c r="H12" s="89">
        <f>'Levelized PV Future Prod'!C17</f>
        <v>0</v>
      </c>
      <c r="I12" s="89">
        <f>'Levelized PV Future Prod'!C18</f>
        <v>0</v>
      </c>
      <c r="J12" s="89">
        <f>'Levelized PV Future Prod'!C19</f>
        <v>0</v>
      </c>
      <c r="K12" s="89">
        <f>'Levelized PV Future Prod'!C20</f>
        <v>0</v>
      </c>
      <c r="L12" s="89">
        <f>'Levelized PV Future Prod'!C21</f>
        <v>40768.876029914849</v>
      </c>
      <c r="M12" s="89">
        <f>'Levelized PV Future Prod'!C22</f>
        <v>0</v>
      </c>
      <c r="N12" s="89">
        <f>'Levelized PV Future Prod'!C23</f>
        <v>0</v>
      </c>
      <c r="O12" s="89">
        <f>'Levelized PV Future Prod'!C24</f>
        <v>398531.52978018246</v>
      </c>
      <c r="P12" s="89">
        <f>'Levelized PV Future Prod'!C25</f>
        <v>0</v>
      </c>
      <c r="Q12" s="89">
        <f>'Levelized PV Future Prod'!C26</f>
        <v>469461.91102006758</v>
      </c>
      <c r="R12" s="89">
        <f>'Levelized PV Future Prod'!C27</f>
        <v>0</v>
      </c>
      <c r="S12" s="89">
        <f>'Levelized PV Future Prod'!C28</f>
        <v>0</v>
      </c>
      <c r="T12" s="89">
        <f>'Levelized PV Future Prod'!C29</f>
        <v>0</v>
      </c>
      <c r="U12" s="89">
        <f>'Levelized PV Future Prod'!C30</f>
        <v>0</v>
      </c>
      <c r="V12" s="89">
        <f>'Levelized PV Future Prod'!C31</f>
        <v>0</v>
      </c>
      <c r="W12" s="89">
        <f>'Levelized PV Future Prod'!C32</f>
        <v>0</v>
      </c>
      <c r="X12" s="89">
        <f>'Levelized PV Future Prod'!C33</f>
        <v>0</v>
      </c>
      <c r="Y12" s="89">
        <f>'Levelized PV Future Prod'!C34</f>
        <v>0</v>
      </c>
      <c r="Z12" s="89">
        <f>'Levelized PV Future Prod'!C35</f>
        <v>0</v>
      </c>
      <c r="AA12" s="89">
        <f>'Levelized PV Future Prod'!C36</f>
        <v>1841717.6538128532</v>
      </c>
      <c r="AB12" s="89">
        <f>'Levelized PV Future Prod'!C37</f>
        <v>458756.90177331102</v>
      </c>
      <c r="AC12" s="89">
        <f>'Levelized PV Future Prod'!C38</f>
        <v>0</v>
      </c>
      <c r="AD12" s="89">
        <f>'Levelized PV Future Prod'!C39</f>
        <v>0</v>
      </c>
      <c r="AE12" s="89">
        <f>'Levelized PV Future Prod'!C40</f>
        <v>0</v>
      </c>
      <c r="AF12" s="89">
        <f>'Levelized PV Future Prod'!C41</f>
        <v>0</v>
      </c>
      <c r="AG12" s="89">
        <f>'Levelized PV Future Prod'!C42</f>
        <v>0</v>
      </c>
      <c r="AH12" s="89">
        <f>'Levelized PV Future Prod'!C43</f>
        <v>0</v>
      </c>
      <c r="AI12" s="89">
        <f>'Levelized PV Future Prod'!C44</f>
        <v>0</v>
      </c>
      <c r="AJ12" s="89">
        <f>'Levelized PV Future Prod'!C45</f>
        <v>0</v>
      </c>
      <c r="AK12" s="89">
        <f>'Levelized PV Future Prod'!C46</f>
        <v>0</v>
      </c>
      <c r="AL12" s="89">
        <f>'Levelized PV Future Prod'!C47</f>
        <v>0</v>
      </c>
      <c r="AM12" s="89">
        <f>'Levelized PV Future Prod'!C48</f>
        <v>0</v>
      </c>
      <c r="AN12" s="89">
        <f>'Levelized PV Future Prod'!C49</f>
        <v>0</v>
      </c>
      <c r="AO12" s="89">
        <f>'Levelized PV Future Prod'!C50</f>
        <v>0</v>
      </c>
      <c r="AP12" s="89">
        <f>'Levelized PV Future Prod'!C51</f>
        <v>0</v>
      </c>
      <c r="AQ12" s="89">
        <f>'Levelized PV Future Prod'!C52</f>
        <v>0</v>
      </c>
      <c r="AR12" s="89">
        <f>'Levelized PV Future Prod'!C53</f>
        <v>0</v>
      </c>
      <c r="AS12" s="89">
        <f>'Levelized PV Future Prod'!C54</f>
        <v>0</v>
      </c>
      <c r="AT12" s="89">
        <f>'Levelized PV Future Prod'!C55</f>
        <v>0</v>
      </c>
      <c r="AU12" s="89">
        <f>'Levelized PV Future Prod'!C56</f>
        <v>0</v>
      </c>
      <c r="AV12" s="89">
        <f>'Levelized PV Future Prod'!C57</f>
        <v>0</v>
      </c>
      <c r="AW12" s="89">
        <f>'Levelized PV Future Prod'!C58</f>
        <v>0</v>
      </c>
      <c r="AX12" s="89">
        <f>'Levelized PV Future Prod'!C59</f>
        <v>0</v>
      </c>
      <c r="AY12" s="89">
        <f>'Levelized PV Future Prod'!C60</f>
        <v>0</v>
      </c>
      <c r="AZ12" s="89">
        <f>'Levelized PV Future Prod'!C61</f>
        <v>0</v>
      </c>
      <c r="BA12" s="89">
        <f>'Levelized PV Future Prod'!C62</f>
        <v>0</v>
      </c>
      <c r="BB12" s="89">
        <f>'Levelized PV Future Prod'!C63</f>
        <v>0</v>
      </c>
      <c r="BC12" s="89">
        <f>'Levelized PV Future Prod'!C64</f>
        <v>0</v>
      </c>
      <c r="BD12" s="89">
        <f>'Levelized PV Future Prod'!C65</f>
        <v>0</v>
      </c>
      <c r="BE12" s="89">
        <f>'Levelized PV Future Prod'!C66</f>
        <v>0</v>
      </c>
      <c r="BF12" s="89">
        <f>'Levelized PV Future Prod'!C67</f>
        <v>0</v>
      </c>
      <c r="BG12" s="89">
        <f>'Levelized PV Future Prod'!C68</f>
        <v>0</v>
      </c>
      <c r="BH12" s="89">
        <f>'Levelized PV Future Prod'!C69</f>
        <v>0</v>
      </c>
      <c r="BI12" s="89">
        <f>'Levelized PV Future Prod'!C70</f>
        <v>0</v>
      </c>
      <c r="BJ12" s="89">
        <f>'Levelized PV Future Prod'!C71</f>
        <v>0</v>
      </c>
      <c r="BL12" s="87">
        <f>SUM(C12:BK12)</f>
        <v>10300236.872416329</v>
      </c>
    </row>
    <row r="13" spans="1:64" x14ac:dyDescent="0.25">
      <c r="A13" s="88"/>
      <c r="B13" s="185" t="s">
        <v>121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L13" s="87"/>
    </row>
    <row r="14" spans="1:64" x14ac:dyDescent="0.25">
      <c r="A14" s="88"/>
      <c r="B14" s="185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L14" s="87"/>
    </row>
    <row r="15" spans="1:64" x14ac:dyDescent="0.25">
      <c r="A15" s="90"/>
      <c r="B15" s="185"/>
      <c r="BL15" s="91"/>
    </row>
    <row r="16" spans="1:64" x14ac:dyDescent="0.25">
      <c r="A16" s="90">
        <f>'Levelized PV Future Prod'!B12</f>
        <v>2022</v>
      </c>
      <c r="B16" s="92">
        <v>8.2972319324884847</v>
      </c>
      <c r="C16" s="93">
        <f t="shared" ref="C16:C47" si="1">C$12*$B16/100</f>
        <v>8712.0935291129099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L16" s="94">
        <f t="shared" ref="BL16:BL47" si="2">SUM(C16:BK16)</f>
        <v>8712.0935291129099</v>
      </c>
    </row>
    <row r="17" spans="1:64" x14ac:dyDescent="0.25">
      <c r="A17" s="90">
        <f t="shared" ref="A17:A48" si="3">A16+1</f>
        <v>2023</v>
      </c>
      <c r="B17" s="92">
        <v>9.0136864965529941</v>
      </c>
      <c r="C17" s="93">
        <f t="shared" si="1"/>
        <v>9464.370821380644</v>
      </c>
      <c r="D17" s="93">
        <f t="shared" ref="D17:D48" si="4">D$12*$B16/100</f>
        <v>579644.62280364556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L17" s="94">
        <f t="shared" si="2"/>
        <v>589108.9936250262</v>
      </c>
    </row>
    <row r="18" spans="1:64" x14ac:dyDescent="0.25">
      <c r="A18" s="90">
        <f t="shared" si="3"/>
        <v>2024</v>
      </c>
      <c r="B18" s="92">
        <v>8.7575108477964978</v>
      </c>
      <c r="C18" s="93">
        <f t="shared" si="1"/>
        <v>9195.3863901863224</v>
      </c>
      <c r="D18" s="93">
        <f t="shared" si="4"/>
        <v>629696.13864919217</v>
      </c>
      <c r="E18" s="93">
        <f t="shared" ref="E18:E49" si="5">E$12*$B16/100</f>
        <v>0</v>
      </c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L18" s="94">
        <f t="shared" si="2"/>
        <v>638891.52503937855</v>
      </c>
    </row>
    <row r="19" spans="1:64" x14ac:dyDescent="0.25">
      <c r="A19" s="90">
        <f t="shared" si="3"/>
        <v>2025</v>
      </c>
      <c r="B19" s="92">
        <v>8.5134184767469705</v>
      </c>
      <c r="C19" s="93">
        <f t="shared" si="1"/>
        <v>8939.0894005843202</v>
      </c>
      <c r="D19" s="93">
        <f t="shared" si="4"/>
        <v>611799.70782706339</v>
      </c>
      <c r="E19" s="93">
        <f t="shared" si="5"/>
        <v>0</v>
      </c>
      <c r="F19" s="93">
        <f t="shared" ref="F19:F50" si="6">F$12*$B16/100</f>
        <v>0</v>
      </c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L19" s="94">
        <f t="shared" si="2"/>
        <v>620738.79722764774</v>
      </c>
    </row>
    <row r="20" spans="1:64" x14ac:dyDescent="0.25">
      <c r="A20" s="90">
        <f t="shared" si="3"/>
        <v>2026</v>
      </c>
      <c r="B20" s="92">
        <v>8.2804427211878586</v>
      </c>
      <c r="C20" s="93">
        <f t="shared" si="1"/>
        <v>8694.4648572472524</v>
      </c>
      <c r="D20" s="93">
        <f t="shared" si="4"/>
        <v>594747.41478554334</v>
      </c>
      <c r="E20" s="93">
        <f t="shared" si="5"/>
        <v>0</v>
      </c>
      <c r="F20" s="93">
        <f t="shared" si="6"/>
        <v>0</v>
      </c>
      <c r="G20" s="93">
        <f t="shared" ref="G20:G51" si="7">G$12*$B16/100</f>
        <v>0</v>
      </c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L20" s="94">
        <f t="shared" si="2"/>
        <v>603441.87964279065</v>
      </c>
    </row>
    <row r="21" spans="1:64" x14ac:dyDescent="0.25">
      <c r="A21" s="90">
        <f t="shared" si="3"/>
        <v>2027</v>
      </c>
      <c r="B21" s="92">
        <v>8.0576942518799264</v>
      </c>
      <c r="C21" s="93">
        <f t="shared" si="1"/>
        <v>8460.5789644739234</v>
      </c>
      <c r="D21" s="93">
        <f t="shared" si="4"/>
        <v>578471.7285021838</v>
      </c>
      <c r="E21" s="93">
        <f t="shared" si="5"/>
        <v>0</v>
      </c>
      <c r="F21" s="93">
        <f t="shared" si="6"/>
        <v>0</v>
      </c>
      <c r="G21" s="93">
        <f t="shared" si="7"/>
        <v>0</v>
      </c>
      <c r="H21" s="93">
        <f t="shared" ref="H21:H52" si="8">H$12*$B16/100</f>
        <v>0</v>
      </c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L21" s="94">
        <f t="shared" si="2"/>
        <v>586932.30746665772</v>
      </c>
    </row>
    <row r="22" spans="1:64" x14ac:dyDescent="0.25">
      <c r="A22" s="90">
        <f t="shared" si="3"/>
        <v>2028</v>
      </c>
      <c r="B22" s="92">
        <v>7.8443548859230798</v>
      </c>
      <c r="C22" s="93">
        <f t="shared" si="1"/>
        <v>8236.5726302192343</v>
      </c>
      <c r="D22" s="93">
        <f t="shared" si="4"/>
        <v>562910.52043633163</v>
      </c>
      <c r="E22" s="93">
        <f t="shared" si="5"/>
        <v>0</v>
      </c>
      <c r="F22" s="93">
        <f t="shared" si="6"/>
        <v>0</v>
      </c>
      <c r="G22" s="93">
        <f t="shared" si="7"/>
        <v>0</v>
      </c>
      <c r="H22" s="93">
        <f t="shared" si="8"/>
        <v>0</v>
      </c>
      <c r="I22" s="93">
        <f t="shared" ref="I22:I53" si="9">I$12*$B16/100</f>
        <v>0</v>
      </c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L22" s="94">
        <f t="shared" si="2"/>
        <v>571147.09306655091</v>
      </c>
    </row>
    <row r="23" spans="1:64" x14ac:dyDescent="0.25">
      <c r="A23" s="90">
        <f t="shared" si="3"/>
        <v>2029</v>
      </c>
      <c r="B23" s="92">
        <v>7.6396718950492337</v>
      </c>
      <c r="C23" s="93">
        <f t="shared" si="1"/>
        <v>8021.6554898016957</v>
      </c>
      <c r="D23" s="93">
        <f t="shared" si="4"/>
        <v>548006.63233058644</v>
      </c>
      <c r="E23" s="93">
        <f t="shared" si="5"/>
        <v>0</v>
      </c>
      <c r="F23" s="93">
        <f t="shared" si="6"/>
        <v>0</v>
      </c>
      <c r="G23" s="93">
        <f t="shared" si="7"/>
        <v>0</v>
      </c>
      <c r="H23" s="93">
        <f t="shared" si="8"/>
        <v>0</v>
      </c>
      <c r="I23" s="93">
        <f t="shared" si="9"/>
        <v>0</v>
      </c>
      <c r="J23" s="93">
        <f t="shared" ref="J23:J54" si="10">J$12*$B16/100</f>
        <v>0</v>
      </c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L23" s="94">
        <f t="shared" si="2"/>
        <v>556028.2878203881</v>
      </c>
    </row>
    <row r="24" spans="1:64" x14ac:dyDescent="0.25">
      <c r="A24" s="90">
        <f t="shared" si="3"/>
        <v>2030</v>
      </c>
      <c r="B24" s="92">
        <v>7.4429527692517468</v>
      </c>
      <c r="C24" s="93">
        <f t="shared" si="1"/>
        <v>7815.1004077143334</v>
      </c>
      <c r="D24" s="93">
        <f t="shared" si="4"/>
        <v>533707.47858813952</v>
      </c>
      <c r="E24" s="93">
        <f t="shared" si="5"/>
        <v>0</v>
      </c>
      <c r="F24" s="93">
        <f t="shared" si="6"/>
        <v>0</v>
      </c>
      <c r="G24" s="93">
        <f t="shared" si="7"/>
        <v>0</v>
      </c>
      <c r="H24" s="93">
        <f t="shared" si="8"/>
        <v>0</v>
      </c>
      <c r="I24" s="93">
        <f t="shared" si="9"/>
        <v>0</v>
      </c>
      <c r="J24" s="93">
        <f t="shared" si="10"/>
        <v>0</v>
      </c>
      <c r="K24" s="93">
        <f t="shared" ref="K24:K55" si="11">K$12*$B16/100</f>
        <v>0</v>
      </c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L24" s="94">
        <f t="shared" si="2"/>
        <v>541522.5789958539</v>
      </c>
    </row>
    <row r="25" spans="1:64" x14ac:dyDescent="0.25">
      <c r="A25" s="90">
        <f t="shared" si="3"/>
        <v>2031</v>
      </c>
      <c r="B25" s="92">
        <v>7.2535603993245097</v>
      </c>
      <c r="C25" s="93">
        <f t="shared" si="1"/>
        <v>7616.2384192907357</v>
      </c>
      <c r="D25" s="93">
        <f t="shared" si="4"/>
        <v>519964.68045992701</v>
      </c>
      <c r="E25" s="93">
        <f t="shared" si="5"/>
        <v>0</v>
      </c>
      <c r="F25" s="93">
        <f t="shared" si="6"/>
        <v>0</v>
      </c>
      <c r="G25" s="93">
        <f t="shared" si="7"/>
        <v>0</v>
      </c>
      <c r="H25" s="93">
        <f t="shared" si="8"/>
        <v>0</v>
      </c>
      <c r="I25" s="93">
        <f t="shared" si="9"/>
        <v>0</v>
      </c>
      <c r="J25" s="93">
        <f t="shared" si="10"/>
        <v>0</v>
      </c>
      <c r="K25" s="93">
        <f t="shared" si="11"/>
        <v>0</v>
      </c>
      <c r="L25" s="93">
        <f t="shared" ref="L25:L56" si="12">L$12*$B16/100</f>
        <v>3382.6882004707381</v>
      </c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L25" s="94">
        <f t="shared" si="2"/>
        <v>530963.60707968846</v>
      </c>
    </row>
    <row r="26" spans="1:64" x14ac:dyDescent="0.25">
      <c r="A26" s="90">
        <f t="shared" si="3"/>
        <v>2032</v>
      </c>
      <c r="B26" s="92">
        <v>7.0709086447979033</v>
      </c>
      <c r="C26" s="93">
        <f t="shared" si="1"/>
        <v>7424.4540770377989</v>
      </c>
      <c r="D26" s="93">
        <f t="shared" si="4"/>
        <v>506733.72949681024</v>
      </c>
      <c r="E26" s="93">
        <f t="shared" si="5"/>
        <v>0</v>
      </c>
      <c r="F26" s="93">
        <f t="shared" si="6"/>
        <v>0</v>
      </c>
      <c r="G26" s="93">
        <f t="shared" si="7"/>
        <v>0</v>
      </c>
      <c r="H26" s="93">
        <f t="shared" si="8"/>
        <v>0</v>
      </c>
      <c r="I26" s="93">
        <f t="shared" si="9"/>
        <v>0</v>
      </c>
      <c r="J26" s="93">
        <f t="shared" si="10"/>
        <v>0</v>
      </c>
      <c r="K26" s="93">
        <f t="shared" si="11"/>
        <v>0</v>
      </c>
      <c r="L26" s="93">
        <f t="shared" si="12"/>
        <v>3674.7786735048653</v>
      </c>
      <c r="M26" s="93">
        <f t="shared" ref="M26:M57" si="13">M$12*$B16/100</f>
        <v>0</v>
      </c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L26" s="94">
        <f t="shared" si="2"/>
        <v>517832.96224735293</v>
      </c>
    </row>
    <row r="27" spans="1:64" x14ac:dyDescent="0.25">
      <c r="A27" s="90">
        <f t="shared" si="3"/>
        <v>2033</v>
      </c>
      <c r="B27" s="92">
        <v>6.8944582564398793</v>
      </c>
      <c r="C27" s="93">
        <f t="shared" si="1"/>
        <v>7239.181169261873</v>
      </c>
      <c r="D27" s="93">
        <f t="shared" si="4"/>
        <v>493973.67792558146</v>
      </c>
      <c r="E27" s="93">
        <f t="shared" si="5"/>
        <v>0</v>
      </c>
      <c r="F27" s="93">
        <f t="shared" si="6"/>
        <v>0</v>
      </c>
      <c r="G27" s="93">
        <f t="shared" si="7"/>
        <v>0</v>
      </c>
      <c r="H27" s="93">
        <f t="shared" si="8"/>
        <v>0</v>
      </c>
      <c r="I27" s="93">
        <f t="shared" si="9"/>
        <v>0</v>
      </c>
      <c r="J27" s="93">
        <f t="shared" si="10"/>
        <v>0</v>
      </c>
      <c r="K27" s="93">
        <f t="shared" si="11"/>
        <v>0</v>
      </c>
      <c r="L27" s="93">
        <f t="shared" si="12"/>
        <v>3570.3387408444992</v>
      </c>
      <c r="M27" s="93">
        <f t="shared" si="13"/>
        <v>0</v>
      </c>
      <c r="N27" s="93">
        <f t="shared" ref="N27:N58" si="14">N$12*$B16/100</f>
        <v>0</v>
      </c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L27" s="94">
        <f t="shared" si="2"/>
        <v>504783.19783568784</v>
      </c>
    </row>
    <row r="28" spans="1:64" x14ac:dyDescent="0.25">
      <c r="A28" s="90">
        <f t="shared" si="3"/>
        <v>2034</v>
      </c>
      <c r="B28" s="92">
        <v>6.7237131249569444</v>
      </c>
      <c r="C28" s="93">
        <f t="shared" si="1"/>
        <v>7059.8987812047917</v>
      </c>
      <c r="D28" s="93">
        <f t="shared" si="4"/>
        <v>481646.85379488999</v>
      </c>
      <c r="E28" s="93">
        <f t="shared" si="5"/>
        <v>0</v>
      </c>
      <c r="F28" s="93">
        <f t="shared" si="6"/>
        <v>0</v>
      </c>
      <c r="G28" s="93">
        <f t="shared" si="7"/>
        <v>0</v>
      </c>
      <c r="H28" s="93">
        <f t="shared" si="8"/>
        <v>0</v>
      </c>
      <c r="I28" s="93">
        <f t="shared" si="9"/>
        <v>0</v>
      </c>
      <c r="J28" s="93">
        <f t="shared" si="10"/>
        <v>0</v>
      </c>
      <c r="K28" s="93">
        <f t="shared" si="11"/>
        <v>0</v>
      </c>
      <c r="L28" s="93">
        <f t="shared" si="12"/>
        <v>3470.8250246928378</v>
      </c>
      <c r="M28" s="93">
        <f t="shared" si="13"/>
        <v>0</v>
      </c>
      <c r="N28" s="93">
        <f t="shared" si="14"/>
        <v>0</v>
      </c>
      <c r="O28" s="93">
        <f t="shared" ref="O28:O91" si="15">O$12*$B16/100</f>
        <v>33067.085349956156</v>
      </c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L28" s="94">
        <f t="shared" si="2"/>
        <v>525244.6629507438</v>
      </c>
    </row>
    <row r="29" spans="1:64" x14ac:dyDescent="0.25">
      <c r="A29" s="90">
        <f t="shared" si="3"/>
        <v>2035</v>
      </c>
      <c r="B29" s="92">
        <v>6.5582168297991004</v>
      </c>
      <c r="C29" s="93">
        <f t="shared" si="1"/>
        <v>6886.1276712890549</v>
      </c>
      <c r="D29" s="93">
        <f t="shared" si="4"/>
        <v>469718.59890949214</v>
      </c>
      <c r="E29" s="93">
        <f t="shared" si="5"/>
        <v>0</v>
      </c>
      <c r="F29" s="93">
        <f t="shared" si="6"/>
        <v>0</v>
      </c>
      <c r="G29" s="93">
        <f t="shared" si="7"/>
        <v>0</v>
      </c>
      <c r="H29" s="93">
        <f t="shared" si="8"/>
        <v>0</v>
      </c>
      <c r="I29" s="93">
        <f t="shared" si="9"/>
        <v>0</v>
      </c>
      <c r="J29" s="93">
        <f t="shared" si="10"/>
        <v>0</v>
      </c>
      <c r="K29" s="93">
        <f t="shared" si="11"/>
        <v>0</v>
      </c>
      <c r="L29" s="93">
        <f t="shared" si="12"/>
        <v>3375.8434277291858</v>
      </c>
      <c r="M29" s="93">
        <f t="shared" si="13"/>
        <v>0</v>
      </c>
      <c r="N29" s="93">
        <f t="shared" si="14"/>
        <v>0</v>
      </c>
      <c r="O29" s="93">
        <f t="shared" si="15"/>
        <v>35922.382684302378</v>
      </c>
      <c r="P29" s="93">
        <f t="shared" ref="P29:P92" si="16">P$12*$B16/100</f>
        <v>0</v>
      </c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L29" s="94">
        <f t="shared" si="2"/>
        <v>515902.95269281283</v>
      </c>
    </row>
    <row r="30" spans="1:64" x14ac:dyDescent="0.25">
      <c r="A30" s="90">
        <f t="shared" si="3"/>
        <v>2036</v>
      </c>
      <c r="B30" s="92">
        <v>6.397549464060333</v>
      </c>
      <c r="C30" s="93">
        <f t="shared" si="1"/>
        <v>6717.4269372633498</v>
      </c>
      <c r="D30" s="93">
        <f t="shared" si="4"/>
        <v>458157.02772976516</v>
      </c>
      <c r="E30" s="93">
        <f t="shared" si="5"/>
        <v>0</v>
      </c>
      <c r="F30" s="93">
        <f t="shared" si="6"/>
        <v>0</v>
      </c>
      <c r="G30" s="93">
        <f t="shared" si="7"/>
        <v>0</v>
      </c>
      <c r="H30" s="93">
        <f t="shared" si="8"/>
        <v>0</v>
      </c>
      <c r="I30" s="93">
        <f t="shared" si="9"/>
        <v>0</v>
      </c>
      <c r="J30" s="93">
        <f t="shared" si="10"/>
        <v>0</v>
      </c>
      <c r="K30" s="93">
        <f t="shared" si="11"/>
        <v>0</v>
      </c>
      <c r="L30" s="93">
        <f t="shared" si="12"/>
        <v>3285.0313804185016</v>
      </c>
      <c r="M30" s="93">
        <f t="shared" si="13"/>
        <v>0</v>
      </c>
      <c r="N30" s="93">
        <f t="shared" si="14"/>
        <v>0</v>
      </c>
      <c r="O30" s="93">
        <f t="shared" si="15"/>
        <v>34901.441952388806</v>
      </c>
      <c r="P30" s="93">
        <f t="shared" si="16"/>
        <v>0</v>
      </c>
      <c r="Q30" s="93">
        <f t="shared" ref="Q30:Q93" si="17">Q$12*$B16/100</f>
        <v>38952.343592027726</v>
      </c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L30" s="94">
        <f t="shared" si="2"/>
        <v>542013.27159186359</v>
      </c>
    </row>
    <row r="31" spans="1:64" x14ac:dyDescent="0.25">
      <c r="A31" s="90">
        <f t="shared" si="3"/>
        <v>2037</v>
      </c>
      <c r="B31" s="92">
        <v>6.2413247133871188</v>
      </c>
      <c r="C31" s="93">
        <f t="shared" si="1"/>
        <v>6553.3909490564747</v>
      </c>
      <c r="D31" s="93">
        <f t="shared" si="4"/>
        <v>446932.80555925489</v>
      </c>
      <c r="E31" s="93">
        <f t="shared" si="5"/>
        <v>0</v>
      </c>
      <c r="F31" s="93">
        <f t="shared" si="6"/>
        <v>0</v>
      </c>
      <c r="G31" s="93">
        <f t="shared" si="7"/>
        <v>0</v>
      </c>
      <c r="H31" s="93">
        <f t="shared" si="8"/>
        <v>0</v>
      </c>
      <c r="I31" s="93">
        <f t="shared" si="9"/>
        <v>0</v>
      </c>
      <c r="J31" s="93">
        <f t="shared" si="10"/>
        <v>0</v>
      </c>
      <c r="K31" s="93">
        <f t="shared" si="11"/>
        <v>0</v>
      </c>
      <c r="L31" s="93">
        <f t="shared" si="12"/>
        <v>3198.0553187885489</v>
      </c>
      <c r="M31" s="93">
        <f t="shared" si="13"/>
        <v>0</v>
      </c>
      <c r="N31" s="93">
        <f t="shared" si="14"/>
        <v>0</v>
      </c>
      <c r="O31" s="93">
        <f t="shared" si="15"/>
        <v>33928.656891968407</v>
      </c>
      <c r="P31" s="93">
        <f t="shared" si="16"/>
        <v>0</v>
      </c>
      <c r="Q31" s="93">
        <f t="shared" si="17"/>
        <v>42315.824880075466</v>
      </c>
      <c r="R31" s="93">
        <f t="shared" ref="R31:R96" si="18">R$12*$B16/100</f>
        <v>0</v>
      </c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L31" s="94">
        <f t="shared" si="2"/>
        <v>532928.7335991438</v>
      </c>
    </row>
    <row r="32" spans="1:64" x14ac:dyDescent="0.25">
      <c r="A32" s="90">
        <f t="shared" si="3"/>
        <v>2038</v>
      </c>
      <c r="B32" s="92">
        <v>6.0891871685742132</v>
      </c>
      <c r="C32" s="93">
        <f t="shared" si="1"/>
        <v>6393.6465270029239</v>
      </c>
      <c r="D32" s="93">
        <f t="shared" si="4"/>
        <v>436018.94447722414</v>
      </c>
      <c r="E32" s="93">
        <f t="shared" si="5"/>
        <v>0</v>
      </c>
      <c r="F32" s="93">
        <f t="shared" si="6"/>
        <v>0</v>
      </c>
      <c r="G32" s="93">
        <f t="shared" si="7"/>
        <v>0</v>
      </c>
      <c r="H32" s="93">
        <f t="shared" si="8"/>
        <v>0</v>
      </c>
      <c r="I32" s="93">
        <f t="shared" si="9"/>
        <v>0</v>
      </c>
      <c r="J32" s="93">
        <f t="shared" si="10"/>
        <v>0</v>
      </c>
      <c r="K32" s="93">
        <f t="shared" si="11"/>
        <v>0</v>
      </c>
      <c r="L32" s="93">
        <f t="shared" si="12"/>
        <v>3114.6083639848684</v>
      </c>
      <c r="M32" s="93">
        <f t="shared" si="13"/>
        <v>0</v>
      </c>
      <c r="N32" s="93">
        <f t="shared" si="14"/>
        <v>0</v>
      </c>
      <c r="O32" s="93">
        <f t="shared" si="15"/>
        <v>33000.175049321741</v>
      </c>
      <c r="P32" s="93">
        <f t="shared" si="16"/>
        <v>0</v>
      </c>
      <c r="Q32" s="93">
        <f t="shared" si="17"/>
        <v>41113.177783855164</v>
      </c>
      <c r="R32" s="93">
        <f t="shared" si="18"/>
        <v>0</v>
      </c>
      <c r="S32" s="93">
        <f t="shared" ref="S32:S96" si="19">S$12*$B16/100</f>
        <v>0</v>
      </c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L32" s="94">
        <f t="shared" si="2"/>
        <v>519640.55220138881</v>
      </c>
    </row>
    <row r="33" spans="1:64" x14ac:dyDescent="0.25">
      <c r="A33" s="90">
        <f t="shared" si="3"/>
        <v>2039</v>
      </c>
      <c r="B33" s="92">
        <v>5.9408098531527926</v>
      </c>
      <c r="C33" s="93">
        <f t="shared" si="1"/>
        <v>6237.8503458104315</v>
      </c>
      <c r="D33" s="93">
        <f t="shared" si="4"/>
        <v>425390.61559659452</v>
      </c>
      <c r="E33" s="93">
        <f t="shared" si="5"/>
        <v>0</v>
      </c>
      <c r="F33" s="93">
        <f t="shared" si="6"/>
        <v>0</v>
      </c>
      <c r="G33" s="93">
        <f t="shared" si="7"/>
        <v>0</v>
      </c>
      <c r="H33" s="93">
        <f t="shared" si="8"/>
        <v>0</v>
      </c>
      <c r="I33" s="93">
        <f t="shared" si="9"/>
        <v>0</v>
      </c>
      <c r="J33" s="93">
        <f t="shared" si="10"/>
        <v>0</v>
      </c>
      <c r="K33" s="93">
        <f t="shared" si="11"/>
        <v>0</v>
      </c>
      <c r="L33" s="93">
        <f t="shared" si="12"/>
        <v>3034.4081874613585</v>
      </c>
      <c r="M33" s="93">
        <f t="shared" si="13"/>
        <v>0</v>
      </c>
      <c r="N33" s="93">
        <f t="shared" si="14"/>
        <v>0</v>
      </c>
      <c r="O33" s="93">
        <f t="shared" si="15"/>
        <v>32112.452167026899</v>
      </c>
      <c r="P33" s="93">
        <f t="shared" si="16"/>
        <v>0</v>
      </c>
      <c r="Q33" s="93">
        <f t="shared" si="17"/>
        <v>39967.257074071851</v>
      </c>
      <c r="R33" s="93">
        <f t="shared" si="18"/>
        <v>0</v>
      </c>
      <c r="S33" s="93">
        <f t="shared" si="19"/>
        <v>0</v>
      </c>
      <c r="T33" s="93">
        <f t="shared" ref="T33:T96" si="20">T$12*$B16/100</f>
        <v>0</v>
      </c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L33" s="94">
        <f t="shared" si="2"/>
        <v>506742.58337096503</v>
      </c>
    </row>
    <row r="34" spans="1:64" x14ac:dyDescent="0.25">
      <c r="A34" s="90">
        <f t="shared" si="3"/>
        <v>2040</v>
      </c>
      <c r="B34" s="92">
        <v>5.795891948771537</v>
      </c>
      <c r="C34" s="93">
        <f t="shared" si="1"/>
        <v>6085.6865462101132</v>
      </c>
      <c r="D34" s="93">
        <f t="shared" si="4"/>
        <v>415024.97634125414</v>
      </c>
      <c r="E34" s="93">
        <f t="shared" si="5"/>
        <v>0</v>
      </c>
      <c r="F34" s="93">
        <f t="shared" si="6"/>
        <v>0</v>
      </c>
      <c r="G34" s="93">
        <f t="shared" si="7"/>
        <v>0</v>
      </c>
      <c r="H34" s="93">
        <f t="shared" si="8"/>
        <v>0</v>
      </c>
      <c r="I34" s="93">
        <f t="shared" si="9"/>
        <v>0</v>
      </c>
      <c r="J34" s="93">
        <f t="shared" si="10"/>
        <v>0</v>
      </c>
      <c r="K34" s="93">
        <f t="shared" si="11"/>
        <v>0</v>
      </c>
      <c r="L34" s="93">
        <f t="shared" si="12"/>
        <v>2957.1950469556059</v>
      </c>
      <c r="M34" s="93">
        <f t="shared" si="13"/>
        <v>0</v>
      </c>
      <c r="N34" s="93">
        <f t="shared" si="14"/>
        <v>0</v>
      </c>
      <c r="O34" s="93">
        <f t="shared" si="15"/>
        <v>31262.227528255735</v>
      </c>
      <c r="P34" s="93">
        <f t="shared" si="16"/>
        <v>0</v>
      </c>
      <c r="Q34" s="93">
        <f t="shared" si="17"/>
        <v>38873.52463981061</v>
      </c>
      <c r="R34" s="93">
        <f t="shared" si="18"/>
        <v>0</v>
      </c>
      <c r="S34" s="93">
        <f t="shared" si="19"/>
        <v>0</v>
      </c>
      <c r="T34" s="93">
        <f t="shared" si="20"/>
        <v>0</v>
      </c>
      <c r="U34" s="93">
        <f t="shared" ref="U34:U96" si="21">U$12*$B16/100</f>
        <v>0</v>
      </c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L34" s="94">
        <f t="shared" si="2"/>
        <v>494203.61010248621</v>
      </c>
    </row>
    <row r="35" spans="1:64" x14ac:dyDescent="0.25">
      <c r="A35" s="90">
        <f t="shared" si="3"/>
        <v>2041</v>
      </c>
      <c r="B35" s="92">
        <v>5.6541567025472332</v>
      </c>
      <c r="C35" s="93">
        <f t="shared" si="1"/>
        <v>5936.8645376745953</v>
      </c>
      <c r="D35" s="93">
        <f t="shared" si="4"/>
        <v>404901.01154117956</v>
      </c>
      <c r="E35" s="93">
        <f t="shared" si="5"/>
        <v>0</v>
      </c>
      <c r="F35" s="93">
        <f t="shared" si="6"/>
        <v>0</v>
      </c>
      <c r="G35" s="93">
        <f t="shared" si="7"/>
        <v>0</v>
      </c>
      <c r="H35" s="93">
        <f t="shared" si="8"/>
        <v>0</v>
      </c>
      <c r="I35" s="93">
        <f t="shared" si="9"/>
        <v>0</v>
      </c>
      <c r="J35" s="93">
        <f t="shared" si="10"/>
        <v>0</v>
      </c>
      <c r="K35" s="93">
        <f t="shared" si="11"/>
        <v>0</v>
      </c>
      <c r="L35" s="93">
        <f t="shared" si="12"/>
        <v>2882.7299795861891</v>
      </c>
      <c r="M35" s="93">
        <f t="shared" si="13"/>
        <v>0</v>
      </c>
      <c r="N35" s="93">
        <f t="shared" si="14"/>
        <v>0</v>
      </c>
      <c r="O35" s="93">
        <f t="shared" si="15"/>
        <v>30446.501273526366</v>
      </c>
      <c r="P35" s="93">
        <f t="shared" si="16"/>
        <v>0</v>
      </c>
      <c r="Q35" s="93">
        <f t="shared" si="17"/>
        <v>37827.805419029639</v>
      </c>
      <c r="R35" s="93">
        <f t="shared" si="18"/>
        <v>0</v>
      </c>
      <c r="S35" s="93">
        <f t="shared" si="19"/>
        <v>0</v>
      </c>
      <c r="T35" s="93">
        <f t="shared" si="20"/>
        <v>0</v>
      </c>
      <c r="U35" s="93">
        <f t="shared" si="21"/>
        <v>0</v>
      </c>
      <c r="V35" s="93">
        <f t="shared" ref="V35:V96" si="22">V$12*$B16/100</f>
        <v>0</v>
      </c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L35" s="94">
        <f t="shared" si="2"/>
        <v>481994.9127509963</v>
      </c>
    </row>
    <row r="36" spans="1:64" x14ac:dyDescent="0.25">
      <c r="A36" s="90">
        <f t="shared" si="3"/>
        <v>2042</v>
      </c>
      <c r="B36" s="92">
        <v>5.5153495018273251</v>
      </c>
      <c r="C36" s="93">
        <f t="shared" si="1"/>
        <v>5791.1169769186909</v>
      </c>
      <c r="D36" s="93">
        <f t="shared" si="4"/>
        <v>394999.38723994972</v>
      </c>
      <c r="E36" s="93">
        <f t="shared" si="5"/>
        <v>0</v>
      </c>
      <c r="F36" s="93">
        <f t="shared" si="6"/>
        <v>0</v>
      </c>
      <c r="G36" s="93">
        <f t="shared" si="7"/>
        <v>0</v>
      </c>
      <c r="H36" s="93">
        <f t="shared" si="8"/>
        <v>0</v>
      </c>
      <c r="I36" s="93">
        <f t="shared" si="9"/>
        <v>0</v>
      </c>
      <c r="J36" s="93">
        <f t="shared" si="10"/>
        <v>0</v>
      </c>
      <c r="K36" s="93">
        <f t="shared" si="11"/>
        <v>0</v>
      </c>
      <c r="L36" s="93">
        <f t="shared" si="12"/>
        <v>2810.7931395022028</v>
      </c>
      <c r="M36" s="93">
        <f t="shared" si="13"/>
        <v>0</v>
      </c>
      <c r="N36" s="93">
        <f t="shared" si="14"/>
        <v>0</v>
      </c>
      <c r="O36" s="93">
        <f t="shared" si="15"/>
        <v>29662.513532115441</v>
      </c>
      <c r="P36" s="93">
        <f t="shared" si="16"/>
        <v>0</v>
      </c>
      <c r="Q36" s="93">
        <f t="shared" si="17"/>
        <v>36826.258354650534</v>
      </c>
      <c r="R36" s="93">
        <f t="shared" si="18"/>
        <v>0</v>
      </c>
      <c r="S36" s="93">
        <f t="shared" si="19"/>
        <v>0</v>
      </c>
      <c r="T36" s="93">
        <f t="shared" si="20"/>
        <v>0</v>
      </c>
      <c r="U36" s="93">
        <f t="shared" si="21"/>
        <v>0</v>
      </c>
      <c r="V36" s="93">
        <f t="shared" si="22"/>
        <v>0</v>
      </c>
      <c r="W36" s="93">
        <f t="shared" ref="W36:W96" si="23">W$12*$B16/100</f>
        <v>0</v>
      </c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L36" s="94">
        <f t="shared" si="2"/>
        <v>470090.06924313662</v>
      </c>
    </row>
    <row r="37" spans="1:64" x14ac:dyDescent="0.25">
      <c r="A37" s="90">
        <f t="shared" si="3"/>
        <v>2043</v>
      </c>
      <c r="B37" s="92">
        <v>5.3792361029714613</v>
      </c>
      <c r="C37" s="93">
        <f t="shared" si="1"/>
        <v>5648.1979081200343</v>
      </c>
      <c r="D37" s="93">
        <f t="shared" si="4"/>
        <v>385302.31619765691</v>
      </c>
      <c r="E37" s="93">
        <f t="shared" si="5"/>
        <v>0</v>
      </c>
      <c r="F37" s="93">
        <f t="shared" si="6"/>
        <v>0</v>
      </c>
      <c r="G37" s="93">
        <f t="shared" si="7"/>
        <v>0</v>
      </c>
      <c r="H37" s="93">
        <f t="shared" si="8"/>
        <v>0</v>
      </c>
      <c r="I37" s="93">
        <f t="shared" si="9"/>
        <v>0</v>
      </c>
      <c r="J37" s="93">
        <f t="shared" si="10"/>
        <v>0</v>
      </c>
      <c r="K37" s="93">
        <f t="shared" si="11"/>
        <v>0</v>
      </c>
      <c r="L37" s="93">
        <f t="shared" si="12"/>
        <v>2741.1822685208103</v>
      </c>
      <c r="M37" s="93">
        <f t="shared" si="13"/>
        <v>0</v>
      </c>
      <c r="N37" s="93">
        <f t="shared" si="14"/>
        <v>0</v>
      </c>
      <c r="O37" s="93">
        <f t="shared" si="15"/>
        <v>28907.725222957481</v>
      </c>
      <c r="P37" s="93">
        <f t="shared" si="16"/>
        <v>0</v>
      </c>
      <c r="Q37" s="93">
        <f t="shared" si="17"/>
        <v>35865.349674161145</v>
      </c>
      <c r="R37" s="93">
        <f t="shared" si="18"/>
        <v>0</v>
      </c>
      <c r="S37" s="93">
        <f t="shared" si="19"/>
        <v>0</v>
      </c>
      <c r="T37" s="93">
        <f t="shared" si="20"/>
        <v>0</v>
      </c>
      <c r="U37" s="93">
        <f t="shared" si="21"/>
        <v>0</v>
      </c>
      <c r="V37" s="93">
        <f t="shared" si="22"/>
        <v>0</v>
      </c>
      <c r="W37" s="93">
        <f t="shared" si="23"/>
        <v>0</v>
      </c>
      <c r="X37" s="93">
        <f t="shared" ref="X37:X96" si="24">X$12*$B16/100</f>
        <v>0</v>
      </c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L37" s="94">
        <f t="shared" si="2"/>
        <v>458464.77127141645</v>
      </c>
    </row>
    <row r="38" spans="1:64" x14ac:dyDescent="0.25">
      <c r="A38" s="90">
        <f t="shared" si="3"/>
        <v>2044</v>
      </c>
      <c r="B38" s="92">
        <v>5.2456010018305186</v>
      </c>
      <c r="C38" s="93">
        <f t="shared" si="1"/>
        <v>5507.8810519220451</v>
      </c>
      <c r="D38" s="93">
        <f t="shared" si="4"/>
        <v>375793.43415358628</v>
      </c>
      <c r="E38" s="93">
        <f t="shared" si="5"/>
        <v>0</v>
      </c>
      <c r="F38" s="93">
        <f t="shared" si="6"/>
        <v>0</v>
      </c>
      <c r="G38" s="93">
        <f t="shared" si="7"/>
        <v>0</v>
      </c>
      <c r="H38" s="93">
        <f t="shared" si="8"/>
        <v>0</v>
      </c>
      <c r="I38" s="93">
        <f t="shared" si="9"/>
        <v>0</v>
      </c>
      <c r="J38" s="93">
        <f t="shared" si="10"/>
        <v>0</v>
      </c>
      <c r="K38" s="93">
        <f t="shared" si="11"/>
        <v>0</v>
      </c>
      <c r="L38" s="93">
        <f t="shared" si="12"/>
        <v>2673.7112891138072</v>
      </c>
      <c r="M38" s="93">
        <f t="shared" si="13"/>
        <v>0</v>
      </c>
      <c r="N38" s="93">
        <f t="shared" si="14"/>
        <v>0</v>
      </c>
      <c r="O38" s="93">
        <f t="shared" si="15"/>
        <v>28179.80039147225</v>
      </c>
      <c r="P38" s="93">
        <f t="shared" si="16"/>
        <v>0</v>
      </c>
      <c r="Q38" s="93">
        <f t="shared" si="17"/>
        <v>34941.828306850293</v>
      </c>
      <c r="R38" s="93">
        <f t="shared" si="18"/>
        <v>0</v>
      </c>
      <c r="S38" s="93">
        <f t="shared" si="19"/>
        <v>0</v>
      </c>
      <c r="T38" s="93">
        <f t="shared" si="20"/>
        <v>0</v>
      </c>
      <c r="U38" s="93">
        <f t="shared" si="21"/>
        <v>0</v>
      </c>
      <c r="V38" s="93">
        <f t="shared" si="22"/>
        <v>0</v>
      </c>
      <c r="W38" s="93">
        <f t="shared" si="23"/>
        <v>0</v>
      </c>
      <c r="X38" s="93">
        <f t="shared" si="24"/>
        <v>0</v>
      </c>
      <c r="Y38" s="93">
        <f t="shared" ref="Y38:Y96" si="25">Y$12*$B16/100</f>
        <v>0</v>
      </c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L38" s="94">
        <f t="shared" si="2"/>
        <v>447096.65519294463</v>
      </c>
    </row>
    <row r="39" spans="1:64" x14ac:dyDescent="0.25">
      <c r="A39" s="90">
        <f t="shared" si="3"/>
        <v>2045</v>
      </c>
      <c r="B39" s="92">
        <v>5.1142459345873039</v>
      </c>
      <c r="C39" s="93">
        <f t="shared" si="1"/>
        <v>5369.9582313166684</v>
      </c>
      <c r="D39" s="93">
        <f t="shared" si="4"/>
        <v>366457.68598787999</v>
      </c>
      <c r="E39" s="93">
        <f t="shared" si="5"/>
        <v>0</v>
      </c>
      <c r="F39" s="93">
        <f t="shared" si="6"/>
        <v>0</v>
      </c>
      <c r="G39" s="93">
        <f t="shared" si="7"/>
        <v>0</v>
      </c>
      <c r="H39" s="93">
        <f t="shared" si="8"/>
        <v>0</v>
      </c>
      <c r="I39" s="93">
        <f t="shared" si="9"/>
        <v>0</v>
      </c>
      <c r="J39" s="93">
        <f t="shared" si="10"/>
        <v>0</v>
      </c>
      <c r="K39" s="93">
        <f t="shared" si="11"/>
        <v>0</v>
      </c>
      <c r="L39" s="93">
        <f t="shared" si="12"/>
        <v>2608.2090099552388</v>
      </c>
      <c r="M39" s="93">
        <f t="shared" si="13"/>
        <v>0</v>
      </c>
      <c r="N39" s="93">
        <f t="shared" si="14"/>
        <v>0</v>
      </c>
      <c r="O39" s="93">
        <f t="shared" si="15"/>
        <v>27476.589959445944</v>
      </c>
      <c r="P39" s="93">
        <f t="shared" si="16"/>
        <v>0</v>
      </c>
      <c r="Q39" s="93">
        <f t="shared" si="17"/>
        <v>34052.703267663688</v>
      </c>
      <c r="R39" s="93">
        <f t="shared" si="18"/>
        <v>0</v>
      </c>
      <c r="S39" s="93">
        <f t="shared" si="19"/>
        <v>0</v>
      </c>
      <c r="T39" s="93">
        <f t="shared" si="20"/>
        <v>0</v>
      </c>
      <c r="U39" s="93">
        <f t="shared" si="21"/>
        <v>0</v>
      </c>
      <c r="V39" s="93">
        <f t="shared" si="22"/>
        <v>0</v>
      </c>
      <c r="W39" s="93">
        <f t="shared" si="23"/>
        <v>0</v>
      </c>
      <c r="X39" s="93">
        <f t="shared" si="24"/>
        <v>0</v>
      </c>
      <c r="Y39" s="93">
        <f t="shared" si="25"/>
        <v>0</v>
      </c>
      <c r="Z39" s="93">
        <f t="shared" ref="Z39:Z96" si="26">Z$12*$B16/100</f>
        <v>0</v>
      </c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L39" s="94">
        <f t="shared" si="2"/>
        <v>435965.14645626151</v>
      </c>
    </row>
    <row r="40" spans="1:64" x14ac:dyDescent="0.25">
      <c r="A40" s="90">
        <f t="shared" si="3"/>
        <v>2046</v>
      </c>
      <c r="B40" s="92">
        <v>4.9849884985299964</v>
      </c>
      <c r="C40" s="93">
        <f t="shared" si="1"/>
        <v>5234.237923456496</v>
      </c>
      <c r="D40" s="93">
        <f t="shared" si="4"/>
        <v>357281.22099026904</v>
      </c>
      <c r="E40" s="93">
        <f t="shared" si="5"/>
        <v>0</v>
      </c>
      <c r="F40" s="93">
        <f t="shared" si="6"/>
        <v>0</v>
      </c>
      <c r="G40" s="93">
        <f t="shared" si="7"/>
        <v>0</v>
      </c>
      <c r="H40" s="93">
        <f t="shared" si="8"/>
        <v>0</v>
      </c>
      <c r="I40" s="93">
        <f t="shared" si="9"/>
        <v>0</v>
      </c>
      <c r="J40" s="93">
        <f t="shared" si="10"/>
        <v>0</v>
      </c>
      <c r="K40" s="93">
        <f t="shared" si="11"/>
        <v>0</v>
      </c>
      <c r="L40" s="93">
        <f t="shared" si="12"/>
        <v>2544.5179350252329</v>
      </c>
      <c r="M40" s="93">
        <f t="shared" si="13"/>
        <v>0</v>
      </c>
      <c r="N40" s="93">
        <f t="shared" si="14"/>
        <v>0</v>
      </c>
      <c r="O40" s="93">
        <f t="shared" si="15"/>
        <v>26796.116774921822</v>
      </c>
      <c r="P40" s="93">
        <f t="shared" si="16"/>
        <v>0</v>
      </c>
      <c r="Q40" s="93">
        <f t="shared" si="17"/>
        <v>33195.222850351398</v>
      </c>
      <c r="R40" s="93">
        <f t="shared" si="18"/>
        <v>0</v>
      </c>
      <c r="S40" s="93">
        <f t="shared" si="19"/>
        <v>0</v>
      </c>
      <c r="T40" s="93">
        <f t="shared" si="20"/>
        <v>0</v>
      </c>
      <c r="U40" s="93">
        <f t="shared" si="21"/>
        <v>0</v>
      </c>
      <c r="V40" s="93">
        <f t="shared" si="22"/>
        <v>0</v>
      </c>
      <c r="W40" s="93">
        <f t="shared" si="23"/>
        <v>0</v>
      </c>
      <c r="X40" s="93">
        <f t="shared" si="24"/>
        <v>0</v>
      </c>
      <c r="Y40" s="93">
        <f t="shared" si="25"/>
        <v>0</v>
      </c>
      <c r="Z40" s="93">
        <f t="shared" si="26"/>
        <v>0</v>
      </c>
      <c r="AA40" s="93">
        <f t="shared" ref="AA40:AA96" si="27">AA$12*$B16/100</f>
        <v>152811.58527843776</v>
      </c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L40" s="94">
        <f t="shared" si="2"/>
        <v>577862.90175246168</v>
      </c>
    </row>
    <row r="41" spans="1:64" x14ac:dyDescent="0.25">
      <c r="A41" s="90">
        <f t="shared" si="3"/>
        <v>2047</v>
      </c>
      <c r="B41" s="92">
        <v>4.8576608831637262</v>
      </c>
      <c r="C41" s="93">
        <f t="shared" si="1"/>
        <v>5100.5439273219126</v>
      </c>
      <c r="D41" s="93">
        <f t="shared" si="4"/>
        <v>348251.29650730558</v>
      </c>
      <c r="E41" s="93">
        <f t="shared" si="5"/>
        <v>0</v>
      </c>
      <c r="F41" s="93">
        <f t="shared" si="6"/>
        <v>0</v>
      </c>
      <c r="G41" s="93">
        <f t="shared" si="7"/>
        <v>0</v>
      </c>
      <c r="H41" s="93">
        <f t="shared" si="8"/>
        <v>0</v>
      </c>
      <c r="I41" s="93">
        <f t="shared" si="9"/>
        <v>0</v>
      </c>
      <c r="J41" s="93">
        <f t="shared" si="10"/>
        <v>0</v>
      </c>
      <c r="K41" s="93">
        <f t="shared" si="11"/>
        <v>0</v>
      </c>
      <c r="L41" s="93">
        <f t="shared" si="12"/>
        <v>2482.4931679855031</v>
      </c>
      <c r="M41" s="93">
        <f t="shared" si="13"/>
        <v>0</v>
      </c>
      <c r="N41" s="93">
        <f t="shared" si="14"/>
        <v>0</v>
      </c>
      <c r="O41" s="93">
        <f t="shared" si="15"/>
        <v>26136.56185809974</v>
      </c>
      <c r="P41" s="93">
        <f t="shared" si="16"/>
        <v>0</v>
      </c>
      <c r="Q41" s="93">
        <f t="shared" si="17"/>
        <v>32366.855485163491</v>
      </c>
      <c r="R41" s="93">
        <f t="shared" si="18"/>
        <v>0</v>
      </c>
      <c r="S41" s="93">
        <f t="shared" si="19"/>
        <v>0</v>
      </c>
      <c r="T41" s="93">
        <f t="shared" si="20"/>
        <v>0</v>
      </c>
      <c r="U41" s="93">
        <f t="shared" si="21"/>
        <v>0</v>
      </c>
      <c r="V41" s="93">
        <f t="shared" si="22"/>
        <v>0</v>
      </c>
      <c r="W41" s="93">
        <f t="shared" si="23"/>
        <v>0</v>
      </c>
      <c r="X41" s="93">
        <f t="shared" si="24"/>
        <v>0</v>
      </c>
      <c r="Y41" s="93">
        <f t="shared" si="25"/>
        <v>0</v>
      </c>
      <c r="Z41" s="93">
        <f t="shared" si="26"/>
        <v>0</v>
      </c>
      <c r="AA41" s="93">
        <f t="shared" si="27"/>
        <v>166006.65546636179</v>
      </c>
      <c r="AB41" s="93">
        <f t="shared" ref="AB41:AB96" si="28">AB$12*$B16/100</f>
        <v>38064.124146429996</v>
      </c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L41" s="94">
        <f t="shared" si="2"/>
        <v>618408.53055866808</v>
      </c>
    </row>
    <row r="42" spans="1:64" x14ac:dyDescent="0.25">
      <c r="A42" s="90">
        <f t="shared" si="3"/>
        <v>2048</v>
      </c>
      <c r="B42" s="92">
        <v>4.7321087028332087</v>
      </c>
      <c r="C42" s="93">
        <f t="shared" si="1"/>
        <v>4968.7141379748691</v>
      </c>
      <c r="D42" s="93">
        <f t="shared" si="4"/>
        <v>339356.18929781794</v>
      </c>
      <c r="E42" s="93">
        <f t="shared" si="5"/>
        <v>0</v>
      </c>
      <c r="F42" s="93">
        <f t="shared" si="6"/>
        <v>0</v>
      </c>
      <c r="G42" s="93">
        <f t="shared" si="7"/>
        <v>0</v>
      </c>
      <c r="H42" s="93">
        <f t="shared" si="8"/>
        <v>0</v>
      </c>
      <c r="I42" s="93">
        <f t="shared" si="9"/>
        <v>0</v>
      </c>
      <c r="J42" s="93">
        <f t="shared" si="10"/>
        <v>0</v>
      </c>
      <c r="K42" s="93">
        <f t="shared" si="11"/>
        <v>0</v>
      </c>
      <c r="L42" s="93">
        <f t="shared" si="12"/>
        <v>2422.0014042048283</v>
      </c>
      <c r="M42" s="93">
        <f t="shared" si="13"/>
        <v>0</v>
      </c>
      <c r="N42" s="93">
        <f t="shared" si="14"/>
        <v>0</v>
      </c>
      <c r="O42" s="93">
        <f t="shared" si="15"/>
        <v>25496.25174756351</v>
      </c>
      <c r="P42" s="93">
        <f t="shared" si="16"/>
        <v>0</v>
      </c>
      <c r="Q42" s="93">
        <f t="shared" si="17"/>
        <v>31565.272127929977</v>
      </c>
      <c r="R42" s="93">
        <f t="shared" si="18"/>
        <v>0</v>
      </c>
      <c r="S42" s="93">
        <f t="shared" si="19"/>
        <v>0</v>
      </c>
      <c r="T42" s="93">
        <f t="shared" si="20"/>
        <v>0</v>
      </c>
      <c r="U42" s="93">
        <f t="shared" si="21"/>
        <v>0</v>
      </c>
      <c r="V42" s="93">
        <f t="shared" si="22"/>
        <v>0</v>
      </c>
      <c r="W42" s="93">
        <f t="shared" si="23"/>
        <v>0</v>
      </c>
      <c r="X42" s="93">
        <f t="shared" si="24"/>
        <v>0</v>
      </c>
      <c r="Y42" s="93">
        <f t="shared" si="25"/>
        <v>0</v>
      </c>
      <c r="Z42" s="93">
        <f t="shared" si="26"/>
        <v>0</v>
      </c>
      <c r="AA42" s="93">
        <f t="shared" si="27"/>
        <v>161288.62331844377</v>
      </c>
      <c r="AB42" s="93">
        <f t="shared" si="28"/>
        <v>41350.908907145822</v>
      </c>
      <c r="AC42" s="93">
        <f t="shared" ref="AC42:AC96" si="29">AC$12*$B16/100</f>
        <v>0</v>
      </c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L42" s="94">
        <f t="shared" si="2"/>
        <v>606447.9609410807</v>
      </c>
    </row>
    <row r="43" spans="1:64" x14ac:dyDescent="0.25">
      <c r="A43" s="90">
        <f t="shared" si="3"/>
        <v>2049</v>
      </c>
      <c r="B43" s="92">
        <v>4.6081899227355834</v>
      </c>
      <c r="C43" s="93">
        <f t="shared" si="1"/>
        <v>4838.5994188723625</v>
      </c>
      <c r="D43" s="93">
        <f t="shared" si="4"/>
        <v>330585.11397992796</v>
      </c>
      <c r="E43" s="93">
        <f t="shared" si="5"/>
        <v>0</v>
      </c>
      <c r="F43" s="93">
        <f t="shared" si="6"/>
        <v>0</v>
      </c>
      <c r="G43" s="93">
        <f t="shared" si="7"/>
        <v>0</v>
      </c>
      <c r="H43" s="93">
        <f t="shared" si="8"/>
        <v>0</v>
      </c>
      <c r="I43" s="93">
        <f t="shared" si="9"/>
        <v>0</v>
      </c>
      <c r="J43" s="93">
        <f t="shared" si="10"/>
        <v>0</v>
      </c>
      <c r="K43" s="93">
        <f t="shared" si="11"/>
        <v>0</v>
      </c>
      <c r="L43" s="93">
        <f t="shared" si="12"/>
        <v>2362.9200034224837</v>
      </c>
      <c r="M43" s="93">
        <f t="shared" si="13"/>
        <v>0</v>
      </c>
      <c r="N43" s="93">
        <f t="shared" si="14"/>
        <v>0</v>
      </c>
      <c r="O43" s="93">
        <f t="shared" si="15"/>
        <v>24873.646858810276</v>
      </c>
      <c r="P43" s="93">
        <f t="shared" si="16"/>
        <v>0</v>
      </c>
      <c r="Q43" s="93">
        <f t="shared" si="17"/>
        <v>30788.330058014551</v>
      </c>
      <c r="R43" s="93">
        <f t="shared" si="18"/>
        <v>0</v>
      </c>
      <c r="S43" s="93">
        <f t="shared" si="19"/>
        <v>0</v>
      </c>
      <c r="T43" s="93">
        <f t="shared" si="20"/>
        <v>0</v>
      </c>
      <c r="U43" s="93">
        <f t="shared" si="21"/>
        <v>0</v>
      </c>
      <c r="V43" s="93">
        <f t="shared" si="22"/>
        <v>0</v>
      </c>
      <c r="W43" s="93">
        <f t="shared" si="23"/>
        <v>0</v>
      </c>
      <c r="X43" s="93">
        <f t="shared" si="24"/>
        <v>0</v>
      </c>
      <c r="Y43" s="93">
        <f t="shared" si="25"/>
        <v>0</v>
      </c>
      <c r="Z43" s="93">
        <f t="shared" si="26"/>
        <v>0</v>
      </c>
      <c r="AA43" s="93">
        <f t="shared" si="27"/>
        <v>156793.13102921424</v>
      </c>
      <c r="AB43" s="93">
        <f t="shared" si="28"/>
        <v>40175.685437812841</v>
      </c>
      <c r="AC43" s="93">
        <f t="shared" si="29"/>
        <v>0</v>
      </c>
      <c r="AD43" s="93">
        <f t="shared" ref="AD43:AD96" si="30">AD$12*$B16/100</f>
        <v>0</v>
      </c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L43" s="94">
        <f t="shared" si="2"/>
        <v>590417.42678607476</v>
      </c>
    </row>
    <row r="44" spans="1:64" x14ac:dyDescent="0.25">
      <c r="A44" s="90">
        <f t="shared" si="3"/>
        <v>2050</v>
      </c>
      <c r="B44" s="92">
        <v>4.4857738708522215</v>
      </c>
      <c r="C44" s="93">
        <f t="shared" si="1"/>
        <v>4710.0625643948324</v>
      </c>
      <c r="D44" s="93">
        <f t="shared" si="4"/>
        <v>321928.14800230786</v>
      </c>
      <c r="E44" s="93">
        <f t="shared" si="5"/>
        <v>0</v>
      </c>
      <c r="F44" s="93">
        <f t="shared" si="6"/>
        <v>0</v>
      </c>
      <c r="G44" s="93">
        <f t="shared" si="7"/>
        <v>0</v>
      </c>
      <c r="H44" s="93">
        <f t="shared" si="8"/>
        <v>0</v>
      </c>
      <c r="I44" s="93">
        <f t="shared" si="9"/>
        <v>0</v>
      </c>
      <c r="J44" s="93">
        <f t="shared" si="10"/>
        <v>0</v>
      </c>
      <c r="K44" s="93">
        <f t="shared" si="11"/>
        <v>0</v>
      </c>
      <c r="L44" s="93">
        <f t="shared" si="12"/>
        <v>2305.1361365986027</v>
      </c>
      <c r="M44" s="93">
        <f t="shared" si="13"/>
        <v>0</v>
      </c>
      <c r="N44" s="93">
        <f t="shared" si="14"/>
        <v>0</v>
      </c>
      <c r="O44" s="93">
        <f t="shared" si="15"/>
        <v>24267.330774097391</v>
      </c>
      <c r="P44" s="93">
        <f t="shared" si="16"/>
        <v>0</v>
      </c>
      <c r="Q44" s="93">
        <f t="shared" si="17"/>
        <v>30034.057972431732</v>
      </c>
      <c r="R44" s="93">
        <f t="shared" si="18"/>
        <v>0</v>
      </c>
      <c r="S44" s="93">
        <f t="shared" si="19"/>
        <v>0</v>
      </c>
      <c r="T44" s="93">
        <f t="shared" si="20"/>
        <v>0</v>
      </c>
      <c r="U44" s="93">
        <f t="shared" si="21"/>
        <v>0</v>
      </c>
      <c r="V44" s="93">
        <f t="shared" si="22"/>
        <v>0</v>
      </c>
      <c r="W44" s="93">
        <f t="shared" si="23"/>
        <v>0</v>
      </c>
      <c r="X44" s="93">
        <f t="shared" si="24"/>
        <v>0</v>
      </c>
      <c r="Y44" s="93">
        <f t="shared" si="25"/>
        <v>0</v>
      </c>
      <c r="Z44" s="93">
        <f t="shared" si="26"/>
        <v>0</v>
      </c>
      <c r="AA44" s="93">
        <f t="shared" si="27"/>
        <v>152502.37540997821</v>
      </c>
      <c r="AB44" s="93">
        <f t="shared" si="28"/>
        <v>39055.894838921013</v>
      </c>
      <c r="AC44" s="93">
        <f t="shared" si="29"/>
        <v>0</v>
      </c>
      <c r="AD44" s="93">
        <f t="shared" si="30"/>
        <v>0</v>
      </c>
      <c r="AE44" s="93">
        <f t="shared" ref="AE44:AE96" si="31">AE$12*$B16/100</f>
        <v>0</v>
      </c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L44" s="94">
        <f t="shared" si="2"/>
        <v>574803.00569872966</v>
      </c>
    </row>
    <row r="45" spans="1:64" x14ac:dyDescent="0.25">
      <c r="A45" s="90">
        <f t="shared" si="3"/>
        <v>2051</v>
      </c>
      <c r="B45" s="92">
        <v>4.3647403289259792</v>
      </c>
      <c r="C45" s="93">
        <f t="shared" si="1"/>
        <v>4582.9773453722783</v>
      </c>
      <c r="D45" s="93">
        <f t="shared" si="4"/>
        <v>313376.1626177362</v>
      </c>
      <c r="E45" s="93">
        <f t="shared" si="5"/>
        <v>0</v>
      </c>
      <c r="F45" s="93">
        <f t="shared" si="6"/>
        <v>0</v>
      </c>
      <c r="G45" s="93">
        <f t="shared" si="7"/>
        <v>0</v>
      </c>
      <c r="H45" s="93">
        <f t="shared" si="8"/>
        <v>0</v>
      </c>
      <c r="I45" s="93">
        <f t="shared" si="9"/>
        <v>0</v>
      </c>
      <c r="J45" s="93">
        <f t="shared" si="10"/>
        <v>0</v>
      </c>
      <c r="K45" s="93">
        <f t="shared" si="11"/>
        <v>0</v>
      </c>
      <c r="L45" s="93">
        <f t="shared" si="12"/>
        <v>2248.5460010165084</v>
      </c>
      <c r="M45" s="93">
        <f t="shared" si="13"/>
        <v>0</v>
      </c>
      <c r="N45" s="93">
        <f t="shared" si="14"/>
        <v>0</v>
      </c>
      <c r="O45" s="93">
        <f t="shared" si="15"/>
        <v>23676.000389101635</v>
      </c>
      <c r="P45" s="93">
        <f t="shared" si="16"/>
        <v>0</v>
      </c>
      <c r="Q45" s="93">
        <f t="shared" si="17"/>
        <v>29300.642272434925</v>
      </c>
      <c r="R45" s="93">
        <f t="shared" si="18"/>
        <v>0</v>
      </c>
      <c r="S45" s="93">
        <f t="shared" si="19"/>
        <v>0</v>
      </c>
      <c r="T45" s="93">
        <f t="shared" si="20"/>
        <v>0</v>
      </c>
      <c r="U45" s="93">
        <f t="shared" si="21"/>
        <v>0</v>
      </c>
      <c r="V45" s="93">
        <f t="shared" si="22"/>
        <v>0</v>
      </c>
      <c r="W45" s="93">
        <f t="shared" si="23"/>
        <v>0</v>
      </c>
      <c r="X45" s="93">
        <f t="shared" si="24"/>
        <v>0</v>
      </c>
      <c r="Y45" s="93">
        <f t="shared" si="25"/>
        <v>0</v>
      </c>
      <c r="Z45" s="93">
        <f t="shared" si="26"/>
        <v>0</v>
      </c>
      <c r="AA45" s="93">
        <f t="shared" si="27"/>
        <v>148399.9775271361</v>
      </c>
      <c r="AB45" s="93">
        <f t="shared" si="28"/>
        <v>37987.10248083507</v>
      </c>
      <c r="AC45" s="93">
        <f t="shared" si="29"/>
        <v>0</v>
      </c>
      <c r="AD45" s="93">
        <f t="shared" si="30"/>
        <v>0</v>
      </c>
      <c r="AE45" s="93">
        <f t="shared" si="31"/>
        <v>0</v>
      </c>
      <c r="AF45" s="93">
        <f t="shared" ref="AF45:AF96" si="32">AF$12*$B16/100</f>
        <v>0</v>
      </c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L45" s="94">
        <f t="shared" si="2"/>
        <v>559571.4086336327</v>
      </c>
    </row>
    <row r="46" spans="1:64" x14ac:dyDescent="0.25">
      <c r="A46" s="90">
        <f t="shared" si="3"/>
        <v>2052</v>
      </c>
      <c r="B46" s="92">
        <v>4.2449786961602873</v>
      </c>
      <c r="C46" s="93">
        <f t="shared" si="1"/>
        <v>4457.227630968302</v>
      </c>
      <c r="D46" s="93">
        <f t="shared" si="4"/>
        <v>304920.75937876891</v>
      </c>
      <c r="E46" s="93">
        <f t="shared" si="5"/>
        <v>0</v>
      </c>
      <c r="F46" s="93">
        <f t="shared" si="6"/>
        <v>0</v>
      </c>
      <c r="G46" s="93">
        <f t="shared" si="7"/>
        <v>0</v>
      </c>
      <c r="H46" s="93">
        <f t="shared" si="8"/>
        <v>0</v>
      </c>
      <c r="I46" s="93">
        <f t="shared" si="9"/>
        <v>0</v>
      </c>
      <c r="J46" s="93">
        <f t="shared" si="10"/>
        <v>0</v>
      </c>
      <c r="K46" s="93">
        <f t="shared" si="11"/>
        <v>0</v>
      </c>
      <c r="L46" s="93">
        <f t="shared" si="12"/>
        <v>2193.0540981768577</v>
      </c>
      <c r="M46" s="93">
        <f t="shared" si="13"/>
        <v>0</v>
      </c>
      <c r="N46" s="93">
        <f t="shared" si="14"/>
        <v>0</v>
      </c>
      <c r="O46" s="93">
        <f t="shared" si="15"/>
        <v>23098.456847845639</v>
      </c>
      <c r="P46" s="93">
        <f t="shared" si="16"/>
        <v>0</v>
      </c>
      <c r="Q46" s="93">
        <f t="shared" si="17"/>
        <v>28586.414447177245</v>
      </c>
      <c r="R46" s="93">
        <f t="shared" si="18"/>
        <v>0</v>
      </c>
      <c r="S46" s="93">
        <f t="shared" si="19"/>
        <v>0</v>
      </c>
      <c r="T46" s="93">
        <f t="shared" si="20"/>
        <v>0</v>
      </c>
      <c r="U46" s="93">
        <f t="shared" si="21"/>
        <v>0</v>
      </c>
      <c r="V46" s="93">
        <f t="shared" si="22"/>
        <v>0</v>
      </c>
      <c r="W46" s="93">
        <f t="shared" si="23"/>
        <v>0</v>
      </c>
      <c r="X46" s="93">
        <f t="shared" si="24"/>
        <v>0</v>
      </c>
      <c r="Y46" s="93">
        <f t="shared" si="25"/>
        <v>0</v>
      </c>
      <c r="Z46" s="93">
        <f t="shared" si="26"/>
        <v>0</v>
      </c>
      <c r="AA46" s="93">
        <f t="shared" si="27"/>
        <v>144470.86876177645</v>
      </c>
      <c r="AB46" s="93">
        <f t="shared" si="28"/>
        <v>36965.228504290521</v>
      </c>
      <c r="AC46" s="93">
        <f t="shared" si="29"/>
        <v>0</v>
      </c>
      <c r="AD46" s="93">
        <f t="shared" si="30"/>
        <v>0</v>
      </c>
      <c r="AE46" s="93">
        <f t="shared" si="31"/>
        <v>0</v>
      </c>
      <c r="AF46" s="93">
        <f t="shared" si="32"/>
        <v>0</v>
      </c>
      <c r="AG46" s="93">
        <f>AG$12*$B16/100</f>
        <v>0</v>
      </c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L46" s="94">
        <f t="shared" si="2"/>
        <v>544692.00966900401</v>
      </c>
    </row>
    <row r="47" spans="1:64" x14ac:dyDescent="0.25">
      <c r="A47" s="90">
        <f t="shared" si="3"/>
        <v>2053</v>
      </c>
      <c r="B47" s="92">
        <v>4.1263872198223037</v>
      </c>
      <c r="C47" s="93">
        <f t="shared" si="1"/>
        <v>4332.7065808134184</v>
      </c>
      <c r="D47" s="93">
        <f t="shared" si="4"/>
        <v>296554.21171375766</v>
      </c>
      <c r="E47" s="93">
        <f t="shared" si="5"/>
        <v>0</v>
      </c>
      <c r="F47" s="93">
        <f t="shared" si="6"/>
        <v>0</v>
      </c>
      <c r="G47" s="93">
        <f t="shared" si="7"/>
        <v>0</v>
      </c>
      <c r="H47" s="93">
        <f t="shared" si="8"/>
        <v>0</v>
      </c>
      <c r="I47" s="93">
        <f t="shared" si="9"/>
        <v>0</v>
      </c>
      <c r="J47" s="93">
        <f t="shared" si="10"/>
        <v>0</v>
      </c>
      <c r="K47" s="93">
        <f t="shared" si="11"/>
        <v>0</v>
      </c>
      <c r="L47" s="93">
        <f t="shared" si="12"/>
        <v>2138.5725694602552</v>
      </c>
      <c r="M47" s="93">
        <f t="shared" si="13"/>
        <v>0</v>
      </c>
      <c r="N47" s="93">
        <f t="shared" si="14"/>
        <v>0</v>
      </c>
      <c r="O47" s="93">
        <f t="shared" si="15"/>
        <v>22533.597202830206</v>
      </c>
      <c r="P47" s="93">
        <f t="shared" si="16"/>
        <v>0</v>
      </c>
      <c r="Q47" s="93">
        <f t="shared" si="17"/>
        <v>27889.839466679572</v>
      </c>
      <c r="R47" s="93">
        <f t="shared" si="18"/>
        <v>0</v>
      </c>
      <c r="S47" s="93">
        <f t="shared" si="19"/>
        <v>0</v>
      </c>
      <c r="T47" s="93">
        <f t="shared" si="20"/>
        <v>0</v>
      </c>
      <c r="U47" s="93">
        <f t="shared" si="21"/>
        <v>0</v>
      </c>
      <c r="V47" s="93">
        <f t="shared" si="22"/>
        <v>0</v>
      </c>
      <c r="W47" s="93">
        <f t="shared" si="23"/>
        <v>0</v>
      </c>
      <c r="X47" s="93">
        <f t="shared" si="24"/>
        <v>0</v>
      </c>
      <c r="Y47" s="93">
        <f t="shared" si="25"/>
        <v>0</v>
      </c>
      <c r="Z47" s="93">
        <f t="shared" si="26"/>
        <v>0</v>
      </c>
      <c r="AA47" s="93">
        <f t="shared" si="27"/>
        <v>140701.18598450068</v>
      </c>
      <c r="AB47" s="93">
        <f t="shared" si="28"/>
        <v>35986.519438764066</v>
      </c>
      <c r="AC47" s="93">
        <f t="shared" si="29"/>
        <v>0</v>
      </c>
      <c r="AD47" s="93">
        <f t="shared" si="30"/>
        <v>0</v>
      </c>
      <c r="AE47" s="93">
        <f t="shared" si="31"/>
        <v>0</v>
      </c>
      <c r="AF47" s="93">
        <f t="shared" si="32"/>
        <v>0</v>
      </c>
      <c r="AG47" s="93">
        <f t="shared" ref="AG47:AG96" si="33">AG$12*$B17/100</f>
        <v>0</v>
      </c>
      <c r="AH47" s="93">
        <f>AH$12*$B16/100</f>
        <v>0</v>
      </c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L47" s="94">
        <f t="shared" si="2"/>
        <v>530136.63295680576</v>
      </c>
    </row>
    <row r="48" spans="1:64" x14ac:dyDescent="0.25">
      <c r="A48" s="90">
        <f t="shared" si="3"/>
        <v>2054</v>
      </c>
      <c r="B48" s="92">
        <v>4.0088722873978089</v>
      </c>
      <c r="C48" s="93">
        <f t="shared" ref="C48:C96" si="34">C$12*$B48/100</f>
        <v>4209.315901767699</v>
      </c>
      <c r="D48" s="93">
        <f t="shared" si="4"/>
        <v>288269.41117678612</v>
      </c>
      <c r="E48" s="93">
        <f t="shared" si="5"/>
        <v>0</v>
      </c>
      <c r="F48" s="93">
        <f t="shared" si="6"/>
        <v>0</v>
      </c>
      <c r="G48" s="93">
        <f t="shared" si="7"/>
        <v>0</v>
      </c>
      <c r="H48" s="93">
        <f t="shared" si="8"/>
        <v>0</v>
      </c>
      <c r="I48" s="93">
        <f t="shared" si="9"/>
        <v>0</v>
      </c>
      <c r="J48" s="93">
        <f t="shared" si="10"/>
        <v>0</v>
      </c>
      <c r="K48" s="93">
        <f t="shared" si="11"/>
        <v>0</v>
      </c>
      <c r="L48" s="93">
        <f t="shared" si="12"/>
        <v>2085.0205849368581</v>
      </c>
      <c r="M48" s="93">
        <f t="shared" si="13"/>
        <v>0</v>
      </c>
      <c r="N48" s="93">
        <f t="shared" si="14"/>
        <v>0</v>
      </c>
      <c r="O48" s="93">
        <f t="shared" si="15"/>
        <v>21980.406742356114</v>
      </c>
      <c r="P48" s="93">
        <f t="shared" si="16"/>
        <v>0</v>
      </c>
      <c r="Q48" s="93">
        <f t="shared" si="17"/>
        <v>27209.505103361094</v>
      </c>
      <c r="R48" s="93">
        <f t="shared" si="18"/>
        <v>0</v>
      </c>
      <c r="S48" s="93">
        <f t="shared" si="19"/>
        <v>0</v>
      </c>
      <c r="T48" s="93">
        <f t="shared" si="20"/>
        <v>0</v>
      </c>
      <c r="U48" s="93">
        <f t="shared" si="21"/>
        <v>0</v>
      </c>
      <c r="V48" s="93">
        <f t="shared" si="22"/>
        <v>0</v>
      </c>
      <c r="W48" s="93">
        <f t="shared" si="23"/>
        <v>0</v>
      </c>
      <c r="X48" s="93">
        <f t="shared" si="24"/>
        <v>0</v>
      </c>
      <c r="Y48" s="93">
        <f t="shared" si="25"/>
        <v>0</v>
      </c>
      <c r="Z48" s="93">
        <f t="shared" si="26"/>
        <v>0</v>
      </c>
      <c r="AA48" s="93">
        <f t="shared" si="27"/>
        <v>137078.17511626205</v>
      </c>
      <c r="AB48" s="93">
        <f t="shared" si="28"/>
        <v>35047.52209137426</v>
      </c>
      <c r="AC48" s="93">
        <f t="shared" si="29"/>
        <v>0</v>
      </c>
      <c r="AD48" s="93">
        <f t="shared" si="30"/>
        <v>0</v>
      </c>
      <c r="AE48" s="93">
        <f t="shared" si="31"/>
        <v>0</v>
      </c>
      <c r="AF48" s="93">
        <f t="shared" si="32"/>
        <v>0</v>
      </c>
      <c r="AG48" s="93">
        <f t="shared" si="33"/>
        <v>0</v>
      </c>
      <c r="AH48" s="93">
        <f t="shared" ref="AH48:AH96" si="35">AH$12*$B17/100</f>
        <v>0</v>
      </c>
      <c r="AI48" s="93">
        <f>AI$12*$B16/100</f>
        <v>0</v>
      </c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L48" s="94">
        <f t="shared" ref="BL48:BL75" si="36">SUM(C48:BK48)</f>
        <v>515879.3567168442</v>
      </c>
    </row>
    <row r="49" spans="1:64" x14ac:dyDescent="0.25">
      <c r="A49" s="90">
        <f t="shared" ref="A49:A75" si="37">A48+1</f>
        <v>2055</v>
      </c>
      <c r="B49" s="92">
        <v>3.8923477753737257</v>
      </c>
      <c r="C49" s="93">
        <f t="shared" si="34"/>
        <v>4086.9651641424116</v>
      </c>
      <c r="D49" s="93">
        <f t="shared" ref="D49:D96" si="38">D$12*$B48/100</f>
        <v>280059.81799761095</v>
      </c>
      <c r="E49" s="93">
        <f t="shared" si="5"/>
        <v>0</v>
      </c>
      <c r="F49" s="93">
        <f t="shared" si="6"/>
        <v>0</v>
      </c>
      <c r="G49" s="93">
        <f t="shared" si="7"/>
        <v>0</v>
      </c>
      <c r="H49" s="93">
        <f t="shared" si="8"/>
        <v>0</v>
      </c>
      <c r="I49" s="93">
        <f t="shared" si="9"/>
        <v>0</v>
      </c>
      <c r="J49" s="93">
        <f t="shared" si="10"/>
        <v>0</v>
      </c>
      <c r="K49" s="93">
        <f t="shared" si="11"/>
        <v>0</v>
      </c>
      <c r="L49" s="93">
        <f t="shared" si="12"/>
        <v>2032.3237810712078</v>
      </c>
      <c r="M49" s="93">
        <f t="shared" si="13"/>
        <v>0</v>
      </c>
      <c r="N49" s="93">
        <f t="shared" si="14"/>
        <v>0</v>
      </c>
      <c r="O49" s="93">
        <f t="shared" si="15"/>
        <v>21437.951931660034</v>
      </c>
      <c r="P49" s="93">
        <f t="shared" si="16"/>
        <v>0</v>
      </c>
      <c r="Q49" s="93">
        <f t="shared" si="17"/>
        <v>26544.112107847479</v>
      </c>
      <c r="R49" s="93">
        <f t="shared" si="18"/>
        <v>0</v>
      </c>
      <c r="S49" s="93">
        <f t="shared" si="19"/>
        <v>0</v>
      </c>
      <c r="T49" s="93">
        <f t="shared" si="20"/>
        <v>0</v>
      </c>
      <c r="U49" s="93">
        <f t="shared" si="21"/>
        <v>0</v>
      </c>
      <c r="V49" s="93">
        <f t="shared" si="22"/>
        <v>0</v>
      </c>
      <c r="W49" s="93">
        <f t="shared" si="23"/>
        <v>0</v>
      </c>
      <c r="X49" s="93">
        <f t="shared" si="24"/>
        <v>0</v>
      </c>
      <c r="Y49" s="93">
        <f t="shared" si="25"/>
        <v>0</v>
      </c>
      <c r="Z49" s="93">
        <f t="shared" si="26"/>
        <v>0</v>
      </c>
      <c r="AA49" s="93">
        <f t="shared" si="27"/>
        <v>133590.10240433758</v>
      </c>
      <c r="AB49" s="93">
        <f t="shared" si="28"/>
        <v>34145.059524670171</v>
      </c>
      <c r="AC49" s="93">
        <f t="shared" si="29"/>
        <v>0</v>
      </c>
      <c r="AD49" s="93">
        <f t="shared" si="30"/>
        <v>0</v>
      </c>
      <c r="AE49" s="93">
        <f t="shared" si="31"/>
        <v>0</v>
      </c>
      <c r="AF49" s="93">
        <f t="shared" si="32"/>
        <v>0</v>
      </c>
      <c r="AG49" s="93">
        <f t="shared" si="33"/>
        <v>0</v>
      </c>
      <c r="AH49" s="93">
        <f t="shared" si="35"/>
        <v>0</v>
      </c>
      <c r="AI49" s="93">
        <f t="shared" ref="AI49:AI96" si="39">AI$12*$B17/100</f>
        <v>0</v>
      </c>
      <c r="AJ49" s="93">
        <f>AJ$12*$B16/100</f>
        <v>0</v>
      </c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L49" s="94">
        <f t="shared" si="36"/>
        <v>501896.33291133988</v>
      </c>
    </row>
    <row r="50" spans="1:64" x14ac:dyDescent="0.25">
      <c r="A50" s="90">
        <f t="shared" si="37"/>
        <v>2056</v>
      </c>
      <c r="B50" s="92">
        <v>3.7767344501180218</v>
      </c>
      <c r="C50" s="93">
        <f t="shared" si="34"/>
        <v>3965.5711726239228</v>
      </c>
      <c r="D50" s="93">
        <f t="shared" si="38"/>
        <v>271919.41558760847</v>
      </c>
      <c r="E50" s="93">
        <f t="shared" ref="E50:E96" si="40">E$12*$B48/100</f>
        <v>0</v>
      </c>
      <c r="F50" s="93">
        <f t="shared" si="6"/>
        <v>0</v>
      </c>
      <c r="G50" s="93">
        <f t="shared" si="7"/>
        <v>0</v>
      </c>
      <c r="H50" s="93">
        <f t="shared" si="8"/>
        <v>0</v>
      </c>
      <c r="I50" s="93">
        <f t="shared" si="9"/>
        <v>0</v>
      </c>
      <c r="J50" s="93">
        <f t="shared" si="10"/>
        <v>0</v>
      </c>
      <c r="K50" s="93">
        <f t="shared" si="11"/>
        <v>0</v>
      </c>
      <c r="L50" s="93">
        <f t="shared" si="12"/>
        <v>1980.4137434106865</v>
      </c>
      <c r="M50" s="93">
        <f t="shared" si="13"/>
        <v>0</v>
      </c>
      <c r="N50" s="93">
        <f t="shared" si="14"/>
        <v>0</v>
      </c>
      <c r="O50" s="93">
        <f t="shared" si="15"/>
        <v>20905.373918759742</v>
      </c>
      <c r="P50" s="93">
        <f t="shared" si="16"/>
        <v>0</v>
      </c>
      <c r="Q50" s="93">
        <f t="shared" si="17"/>
        <v>25892.465170714338</v>
      </c>
      <c r="R50" s="93">
        <f t="shared" si="18"/>
        <v>0</v>
      </c>
      <c r="S50" s="93">
        <f t="shared" si="19"/>
        <v>0</v>
      </c>
      <c r="T50" s="93">
        <f t="shared" si="20"/>
        <v>0</v>
      </c>
      <c r="U50" s="93">
        <f t="shared" si="21"/>
        <v>0</v>
      </c>
      <c r="V50" s="93">
        <f t="shared" si="22"/>
        <v>0</v>
      </c>
      <c r="W50" s="93">
        <f t="shared" si="23"/>
        <v>0</v>
      </c>
      <c r="X50" s="93">
        <f t="shared" si="24"/>
        <v>0</v>
      </c>
      <c r="Y50" s="93">
        <f t="shared" si="25"/>
        <v>0</v>
      </c>
      <c r="Z50" s="93">
        <f t="shared" si="26"/>
        <v>0</v>
      </c>
      <c r="AA50" s="93">
        <f t="shared" si="27"/>
        <v>130226.17279622216</v>
      </c>
      <c r="AB50" s="93">
        <f t="shared" si="28"/>
        <v>33276.208956196926</v>
      </c>
      <c r="AC50" s="93">
        <f t="shared" si="29"/>
        <v>0</v>
      </c>
      <c r="AD50" s="93">
        <f t="shared" si="30"/>
        <v>0</v>
      </c>
      <c r="AE50" s="93">
        <f t="shared" si="31"/>
        <v>0</v>
      </c>
      <c r="AF50" s="93">
        <f t="shared" si="32"/>
        <v>0</v>
      </c>
      <c r="AG50" s="93">
        <f t="shared" si="33"/>
        <v>0</v>
      </c>
      <c r="AH50" s="93">
        <f t="shared" si="35"/>
        <v>0</v>
      </c>
      <c r="AI50" s="93">
        <f t="shared" si="39"/>
        <v>0</v>
      </c>
      <c r="AJ50" s="93">
        <f t="shared" ref="AJ50:AJ96" si="41">AJ$12*$B17/100</f>
        <v>0</v>
      </c>
      <c r="AK50" s="93">
        <f>AK$12*$B16/100</f>
        <v>0</v>
      </c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L50" s="94">
        <f t="shared" si="36"/>
        <v>488165.6213455362</v>
      </c>
    </row>
    <row r="51" spans="1:64" x14ac:dyDescent="0.25">
      <c r="A51" s="90">
        <f t="shared" si="37"/>
        <v>2057</v>
      </c>
      <c r="B51" s="92">
        <v>3.6619594166892249</v>
      </c>
      <c r="C51" s="93">
        <f t="shared" si="34"/>
        <v>3845.057387523686</v>
      </c>
      <c r="D51" s="93">
        <f t="shared" si="38"/>
        <v>263842.66868524498</v>
      </c>
      <c r="E51" s="93">
        <f t="shared" si="40"/>
        <v>0</v>
      </c>
      <c r="F51" s="93">
        <f t="shared" ref="F51:F96" si="42">F$12*$B48/100</f>
        <v>0</v>
      </c>
      <c r="G51" s="93">
        <f t="shared" si="7"/>
        <v>0</v>
      </c>
      <c r="H51" s="93">
        <f t="shared" si="8"/>
        <v>0</v>
      </c>
      <c r="I51" s="93">
        <f t="shared" si="9"/>
        <v>0</v>
      </c>
      <c r="J51" s="93">
        <f t="shared" si="10"/>
        <v>0</v>
      </c>
      <c r="K51" s="93">
        <f t="shared" si="11"/>
        <v>0</v>
      </c>
      <c r="L51" s="93">
        <f t="shared" si="12"/>
        <v>1929.2275306588824</v>
      </c>
      <c r="M51" s="93">
        <f t="shared" si="13"/>
        <v>0</v>
      </c>
      <c r="N51" s="93">
        <f t="shared" si="14"/>
        <v>0</v>
      </c>
      <c r="O51" s="93">
        <f t="shared" si="15"/>
        <v>20381.882559831574</v>
      </c>
      <c r="P51" s="93">
        <f t="shared" si="16"/>
        <v>0</v>
      </c>
      <c r="Q51" s="93">
        <f t="shared" si="17"/>
        <v>25253.464607291229</v>
      </c>
      <c r="R51" s="93">
        <f t="shared" si="18"/>
        <v>0</v>
      </c>
      <c r="S51" s="93">
        <f t="shared" si="19"/>
        <v>0</v>
      </c>
      <c r="T51" s="93">
        <f t="shared" si="20"/>
        <v>0</v>
      </c>
      <c r="U51" s="93">
        <f t="shared" si="21"/>
        <v>0</v>
      </c>
      <c r="V51" s="93">
        <f t="shared" si="22"/>
        <v>0</v>
      </c>
      <c r="W51" s="93">
        <f t="shared" si="23"/>
        <v>0</v>
      </c>
      <c r="X51" s="93">
        <f t="shared" si="24"/>
        <v>0</v>
      </c>
      <c r="Y51" s="93">
        <f t="shared" si="25"/>
        <v>0</v>
      </c>
      <c r="Z51" s="93">
        <f t="shared" si="26"/>
        <v>0</v>
      </c>
      <c r="AA51" s="93">
        <f t="shared" si="27"/>
        <v>126976.45484361108</v>
      </c>
      <c r="AB51" s="93">
        <f t="shared" si="28"/>
        <v>32438.281426096073</v>
      </c>
      <c r="AC51" s="93">
        <f t="shared" si="29"/>
        <v>0</v>
      </c>
      <c r="AD51" s="93">
        <f t="shared" si="30"/>
        <v>0</v>
      </c>
      <c r="AE51" s="93">
        <f t="shared" si="31"/>
        <v>0</v>
      </c>
      <c r="AF51" s="93">
        <f t="shared" si="32"/>
        <v>0</v>
      </c>
      <c r="AG51" s="93">
        <f t="shared" si="33"/>
        <v>0</v>
      </c>
      <c r="AH51" s="93">
        <f t="shared" si="35"/>
        <v>0</v>
      </c>
      <c r="AI51" s="93">
        <f t="shared" si="39"/>
        <v>0</v>
      </c>
      <c r="AJ51" s="93">
        <f t="shared" si="41"/>
        <v>0</v>
      </c>
      <c r="AK51" s="93">
        <f t="shared" ref="AK51:AK96" si="43">AK$12*$B17/100</f>
        <v>0</v>
      </c>
      <c r="AL51" s="93">
        <f>AL$12*$B16/100</f>
        <v>0</v>
      </c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L51" s="94">
        <f t="shared" si="36"/>
        <v>474667.03704025748</v>
      </c>
    </row>
    <row r="52" spans="1:64" x14ac:dyDescent="0.25">
      <c r="A52" s="90">
        <f t="shared" si="37"/>
        <v>2058</v>
      </c>
      <c r="B52" s="92">
        <v>3.5479556117411835</v>
      </c>
      <c r="C52" s="93">
        <f t="shared" si="34"/>
        <v>3725.353392328243</v>
      </c>
      <c r="D52" s="93">
        <f t="shared" si="38"/>
        <v>255824.48484990923</v>
      </c>
      <c r="E52" s="93">
        <f t="shared" si="40"/>
        <v>0</v>
      </c>
      <c r="F52" s="93">
        <f t="shared" si="42"/>
        <v>0</v>
      </c>
      <c r="G52" s="93">
        <f t="shared" ref="G52:G96" si="44">G$12*$B48/100</f>
        <v>0</v>
      </c>
      <c r="H52" s="93">
        <f t="shared" si="8"/>
        <v>0</v>
      </c>
      <c r="I52" s="93">
        <f t="shared" si="9"/>
        <v>0</v>
      </c>
      <c r="J52" s="93">
        <f t="shared" si="10"/>
        <v>0</v>
      </c>
      <c r="K52" s="93">
        <f t="shared" si="11"/>
        <v>0</v>
      </c>
      <c r="L52" s="93">
        <f t="shared" si="12"/>
        <v>1878.7072368230988</v>
      </c>
      <c r="M52" s="93">
        <f t="shared" si="13"/>
        <v>0</v>
      </c>
      <c r="N52" s="93">
        <f t="shared" si="14"/>
        <v>0</v>
      </c>
      <c r="O52" s="93">
        <f t="shared" si="15"/>
        <v>19866.750922557745</v>
      </c>
      <c r="P52" s="93">
        <f t="shared" si="16"/>
        <v>0</v>
      </c>
      <c r="Q52" s="93">
        <f t="shared" si="17"/>
        <v>24626.098707681362</v>
      </c>
      <c r="R52" s="93">
        <f t="shared" si="18"/>
        <v>0</v>
      </c>
      <c r="S52" s="93">
        <f t="shared" si="19"/>
        <v>0</v>
      </c>
      <c r="T52" s="93">
        <f t="shared" si="20"/>
        <v>0</v>
      </c>
      <c r="U52" s="93">
        <f t="shared" si="21"/>
        <v>0</v>
      </c>
      <c r="V52" s="93">
        <f t="shared" si="22"/>
        <v>0</v>
      </c>
      <c r="W52" s="93">
        <f t="shared" si="23"/>
        <v>0</v>
      </c>
      <c r="X52" s="93">
        <f t="shared" si="24"/>
        <v>0</v>
      </c>
      <c r="Y52" s="93">
        <f t="shared" si="25"/>
        <v>0</v>
      </c>
      <c r="Z52" s="93">
        <f t="shared" si="26"/>
        <v>0</v>
      </c>
      <c r="AA52" s="93">
        <f t="shared" si="27"/>
        <v>123831.8116140639</v>
      </c>
      <c r="AB52" s="93">
        <f t="shared" si="28"/>
        <v>31628.803091297828</v>
      </c>
      <c r="AC52" s="93">
        <f t="shared" si="29"/>
        <v>0</v>
      </c>
      <c r="AD52" s="93">
        <f t="shared" si="30"/>
        <v>0</v>
      </c>
      <c r="AE52" s="93">
        <f t="shared" si="31"/>
        <v>0</v>
      </c>
      <c r="AF52" s="93">
        <f t="shared" si="32"/>
        <v>0</v>
      </c>
      <c r="AG52" s="93">
        <f t="shared" si="33"/>
        <v>0</v>
      </c>
      <c r="AH52" s="93">
        <f t="shared" si="35"/>
        <v>0</v>
      </c>
      <c r="AI52" s="93">
        <f t="shared" si="39"/>
        <v>0</v>
      </c>
      <c r="AJ52" s="93">
        <f t="shared" si="41"/>
        <v>0</v>
      </c>
      <c r="AK52" s="93">
        <f t="shared" si="43"/>
        <v>0</v>
      </c>
      <c r="AL52" s="93">
        <f t="shared" ref="AL52:AL96" si="45">AL$12*$B17/100</f>
        <v>0</v>
      </c>
      <c r="AM52" s="93">
        <f>AM$12*$B16/100</f>
        <v>0</v>
      </c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L52" s="94">
        <f t="shared" si="36"/>
        <v>461382.00981466146</v>
      </c>
    </row>
    <row r="53" spans="1:64" x14ac:dyDescent="0.25">
      <c r="A53" s="90">
        <f t="shared" si="37"/>
        <v>2059</v>
      </c>
      <c r="B53" s="92">
        <v>3.4346613369954371</v>
      </c>
      <c r="C53" s="93">
        <f t="shared" si="34"/>
        <v>3606.3944038452091</v>
      </c>
      <c r="D53" s="93">
        <f t="shared" si="38"/>
        <v>247860.17903623907</v>
      </c>
      <c r="E53" s="93">
        <f t="shared" si="40"/>
        <v>0</v>
      </c>
      <c r="F53" s="93">
        <f t="shared" si="42"/>
        <v>0</v>
      </c>
      <c r="G53" s="93">
        <f t="shared" si="44"/>
        <v>0</v>
      </c>
      <c r="H53" s="93">
        <f t="shared" ref="H53:H96" si="46">H$12*$B48/100</f>
        <v>0</v>
      </c>
      <c r="I53" s="93">
        <f t="shared" si="9"/>
        <v>0</v>
      </c>
      <c r="J53" s="93">
        <f t="shared" si="10"/>
        <v>0</v>
      </c>
      <c r="K53" s="93">
        <f t="shared" si="11"/>
        <v>0</v>
      </c>
      <c r="L53" s="93">
        <f t="shared" si="12"/>
        <v>1828.7995883900546</v>
      </c>
      <c r="M53" s="93">
        <f t="shared" si="13"/>
        <v>0</v>
      </c>
      <c r="N53" s="93">
        <f t="shared" si="14"/>
        <v>0</v>
      </c>
      <c r="O53" s="93">
        <f t="shared" si="15"/>
        <v>19359.310229205919</v>
      </c>
      <c r="P53" s="93">
        <f t="shared" si="16"/>
        <v>0</v>
      </c>
      <c r="Q53" s="93">
        <f t="shared" si="17"/>
        <v>24009.436698779675</v>
      </c>
      <c r="R53" s="93">
        <f t="shared" si="18"/>
        <v>0</v>
      </c>
      <c r="S53" s="93">
        <f t="shared" si="19"/>
        <v>0</v>
      </c>
      <c r="T53" s="93">
        <f t="shared" si="20"/>
        <v>0</v>
      </c>
      <c r="U53" s="93">
        <f t="shared" si="21"/>
        <v>0</v>
      </c>
      <c r="V53" s="93">
        <f t="shared" si="22"/>
        <v>0</v>
      </c>
      <c r="W53" s="93">
        <f t="shared" si="23"/>
        <v>0</v>
      </c>
      <c r="X53" s="93">
        <f t="shared" si="24"/>
        <v>0</v>
      </c>
      <c r="Y53" s="93">
        <f t="shared" si="25"/>
        <v>0</v>
      </c>
      <c r="Z53" s="93">
        <f t="shared" si="26"/>
        <v>0</v>
      </c>
      <c r="AA53" s="93">
        <f t="shared" si="27"/>
        <v>120783.83712973566</v>
      </c>
      <c r="AB53" s="93">
        <f t="shared" si="28"/>
        <v>30845.498016177953</v>
      </c>
      <c r="AC53" s="93">
        <f t="shared" si="29"/>
        <v>0</v>
      </c>
      <c r="AD53" s="93">
        <f t="shared" si="30"/>
        <v>0</v>
      </c>
      <c r="AE53" s="93">
        <f t="shared" si="31"/>
        <v>0</v>
      </c>
      <c r="AF53" s="93">
        <f t="shared" si="32"/>
        <v>0</v>
      </c>
      <c r="AG53" s="93">
        <f t="shared" si="33"/>
        <v>0</v>
      </c>
      <c r="AH53" s="93">
        <f t="shared" si="35"/>
        <v>0</v>
      </c>
      <c r="AI53" s="93">
        <f t="shared" si="39"/>
        <v>0</v>
      </c>
      <c r="AJ53" s="93">
        <f t="shared" si="41"/>
        <v>0</v>
      </c>
      <c r="AK53" s="93">
        <f t="shared" si="43"/>
        <v>0</v>
      </c>
      <c r="AL53" s="93">
        <f t="shared" si="45"/>
        <v>0</v>
      </c>
      <c r="AM53" s="93">
        <f t="shared" ref="AM53:AM96" si="47">AM$12*$B17/100</f>
        <v>0</v>
      </c>
      <c r="AN53" s="93">
        <f>AN$12*$B16/100</f>
        <v>0</v>
      </c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L53" s="94">
        <f t="shared" si="36"/>
        <v>448293.45510237361</v>
      </c>
    </row>
    <row r="54" spans="1:64" x14ac:dyDescent="0.25">
      <c r="A54" s="90">
        <f t="shared" si="37"/>
        <v>2060</v>
      </c>
      <c r="B54" s="92">
        <v>3.3220198300358024</v>
      </c>
      <c r="C54" s="93">
        <f t="shared" si="34"/>
        <v>3488.1208215375927</v>
      </c>
      <c r="D54" s="93">
        <f t="shared" si="38"/>
        <v>239945.44100250126</v>
      </c>
      <c r="E54" s="93">
        <f t="shared" si="40"/>
        <v>0</v>
      </c>
      <c r="F54" s="93">
        <f t="shared" si="42"/>
        <v>0</v>
      </c>
      <c r="G54" s="93">
        <f t="shared" si="44"/>
        <v>0</v>
      </c>
      <c r="H54" s="93">
        <f t="shared" si="46"/>
        <v>0</v>
      </c>
      <c r="I54" s="93">
        <f t="shared" ref="I54:I96" si="48">I$12*$B48/100</f>
        <v>0</v>
      </c>
      <c r="J54" s="93">
        <f t="shared" si="10"/>
        <v>0</v>
      </c>
      <c r="K54" s="93">
        <f t="shared" si="11"/>
        <v>0</v>
      </c>
      <c r="L54" s="93">
        <f t="shared" si="12"/>
        <v>1779.4555737275302</v>
      </c>
      <c r="M54" s="93">
        <f t="shared" si="13"/>
        <v>0</v>
      </c>
      <c r="N54" s="93">
        <f t="shared" si="14"/>
        <v>0</v>
      </c>
      <c r="O54" s="93">
        <f t="shared" si="15"/>
        <v>18858.945204262334</v>
      </c>
      <c r="P54" s="93">
        <f t="shared" si="16"/>
        <v>0</v>
      </c>
      <c r="Q54" s="93">
        <f t="shared" si="17"/>
        <v>23402.622269329495</v>
      </c>
      <c r="R54" s="93">
        <f t="shared" si="18"/>
        <v>0</v>
      </c>
      <c r="S54" s="93">
        <f t="shared" si="19"/>
        <v>0</v>
      </c>
      <c r="T54" s="93">
        <f t="shared" si="20"/>
        <v>0</v>
      </c>
      <c r="U54" s="93">
        <f t="shared" si="21"/>
        <v>0</v>
      </c>
      <c r="V54" s="93">
        <f t="shared" si="22"/>
        <v>0</v>
      </c>
      <c r="W54" s="93">
        <f t="shared" si="23"/>
        <v>0</v>
      </c>
      <c r="X54" s="93">
        <f t="shared" si="24"/>
        <v>0</v>
      </c>
      <c r="Y54" s="93">
        <f t="shared" si="25"/>
        <v>0</v>
      </c>
      <c r="Z54" s="93">
        <f t="shared" si="26"/>
        <v>0</v>
      </c>
      <c r="AA54" s="93">
        <f t="shared" si="27"/>
        <v>117824.79789100873</v>
      </c>
      <c r="AB54" s="93">
        <f t="shared" si="28"/>
        <v>30086.272339962212</v>
      </c>
      <c r="AC54" s="93">
        <f t="shared" si="29"/>
        <v>0</v>
      </c>
      <c r="AD54" s="93">
        <f t="shared" si="30"/>
        <v>0</v>
      </c>
      <c r="AE54" s="93">
        <f t="shared" si="31"/>
        <v>0</v>
      </c>
      <c r="AF54" s="93">
        <f t="shared" si="32"/>
        <v>0</v>
      </c>
      <c r="AG54" s="93">
        <f t="shared" si="33"/>
        <v>0</v>
      </c>
      <c r="AH54" s="93">
        <f t="shared" si="35"/>
        <v>0</v>
      </c>
      <c r="AI54" s="93">
        <f t="shared" si="39"/>
        <v>0</v>
      </c>
      <c r="AJ54" s="93">
        <f t="shared" si="41"/>
        <v>0</v>
      </c>
      <c r="AK54" s="93">
        <f t="shared" si="43"/>
        <v>0</v>
      </c>
      <c r="AL54" s="93">
        <f t="shared" si="45"/>
        <v>0</v>
      </c>
      <c r="AM54" s="93">
        <f t="shared" si="47"/>
        <v>0</v>
      </c>
      <c r="AN54" s="93">
        <f t="shared" ref="AN54:AN96" si="49">AN$12*$B17/100</f>
        <v>0</v>
      </c>
      <c r="AO54" s="93">
        <f>AO$12*$B16/100</f>
        <v>0</v>
      </c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L54" s="94">
        <f t="shared" si="36"/>
        <v>435385.65510232915</v>
      </c>
    </row>
    <row r="55" spans="1:64" x14ac:dyDescent="0.25">
      <c r="A55" s="90">
        <f t="shared" si="37"/>
        <v>2061</v>
      </c>
      <c r="B55" s="92">
        <v>3.2099788694393894</v>
      </c>
      <c r="C55" s="93">
        <f t="shared" si="34"/>
        <v>3370.4778129113588</v>
      </c>
      <c r="D55" s="93">
        <f t="shared" si="38"/>
        <v>232076.30532630117</v>
      </c>
      <c r="E55" s="93">
        <f t="shared" si="40"/>
        <v>0</v>
      </c>
      <c r="F55" s="93">
        <f t="shared" si="42"/>
        <v>0</v>
      </c>
      <c r="G55" s="93">
        <f t="shared" si="44"/>
        <v>0</v>
      </c>
      <c r="H55" s="93">
        <f t="shared" si="46"/>
        <v>0</v>
      </c>
      <c r="I55" s="93">
        <f t="shared" si="48"/>
        <v>0</v>
      </c>
      <c r="J55" s="93">
        <f t="shared" ref="J55:J96" si="50">J$12*$B48/100</f>
        <v>0</v>
      </c>
      <c r="K55" s="93">
        <f t="shared" si="11"/>
        <v>0</v>
      </c>
      <c r="L55" s="93">
        <f t="shared" si="12"/>
        <v>1730.6301021338834</v>
      </c>
      <c r="M55" s="93">
        <f t="shared" si="13"/>
        <v>0</v>
      </c>
      <c r="N55" s="93">
        <f t="shared" si="14"/>
        <v>0</v>
      </c>
      <c r="O55" s="93">
        <f t="shared" si="15"/>
        <v>18365.089794254327</v>
      </c>
      <c r="P55" s="93">
        <f t="shared" si="16"/>
        <v>0</v>
      </c>
      <c r="Q55" s="93">
        <f t="shared" si="17"/>
        <v>22804.867612974722</v>
      </c>
      <c r="R55" s="93">
        <f t="shared" si="18"/>
        <v>0</v>
      </c>
      <c r="S55" s="93">
        <f t="shared" si="19"/>
        <v>0</v>
      </c>
      <c r="T55" s="93">
        <f t="shared" si="20"/>
        <v>0</v>
      </c>
      <c r="U55" s="93">
        <f t="shared" si="21"/>
        <v>0</v>
      </c>
      <c r="V55" s="93">
        <f t="shared" si="22"/>
        <v>0</v>
      </c>
      <c r="W55" s="93">
        <f t="shared" si="23"/>
        <v>0</v>
      </c>
      <c r="X55" s="93">
        <f t="shared" si="24"/>
        <v>0</v>
      </c>
      <c r="Y55" s="93">
        <f t="shared" si="25"/>
        <v>0</v>
      </c>
      <c r="Z55" s="93">
        <f t="shared" si="26"/>
        <v>0</v>
      </c>
      <c r="AA55" s="93">
        <f t="shared" si="27"/>
        <v>114947.57907823502</v>
      </c>
      <c r="AB55" s="93">
        <f t="shared" si="28"/>
        <v>29349.199710738249</v>
      </c>
      <c r="AC55" s="93">
        <f t="shared" si="29"/>
        <v>0</v>
      </c>
      <c r="AD55" s="93">
        <f t="shared" si="30"/>
        <v>0</v>
      </c>
      <c r="AE55" s="93">
        <f t="shared" si="31"/>
        <v>0</v>
      </c>
      <c r="AF55" s="93">
        <f t="shared" si="32"/>
        <v>0</v>
      </c>
      <c r="AG55" s="93">
        <f t="shared" si="33"/>
        <v>0</v>
      </c>
      <c r="AH55" s="93">
        <f t="shared" si="35"/>
        <v>0</v>
      </c>
      <c r="AI55" s="93">
        <f t="shared" si="39"/>
        <v>0</v>
      </c>
      <c r="AJ55" s="93">
        <f t="shared" si="41"/>
        <v>0</v>
      </c>
      <c r="AK55" s="93">
        <f t="shared" si="43"/>
        <v>0</v>
      </c>
      <c r="AL55" s="93">
        <f t="shared" si="45"/>
        <v>0</v>
      </c>
      <c r="AM55" s="93">
        <f t="shared" si="47"/>
        <v>0</v>
      </c>
      <c r="AN55" s="93">
        <f t="shared" si="49"/>
        <v>0</v>
      </c>
      <c r="AO55" s="93">
        <f t="shared" ref="AO55:AO96" si="51">AO$12*$B17/100</f>
        <v>0</v>
      </c>
      <c r="AP55" s="93">
        <f>AP$12*$B16/100</f>
        <v>0</v>
      </c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L55" s="94">
        <f t="shared" si="36"/>
        <v>422644.14943754877</v>
      </c>
    </row>
    <row r="56" spans="1:64" x14ac:dyDescent="0.25">
      <c r="A56" s="90">
        <f t="shared" si="37"/>
        <v>2062</v>
      </c>
      <c r="B56" s="92">
        <v>3.0984904114971417</v>
      </c>
      <c r="C56" s="93">
        <f t="shared" si="34"/>
        <v>3253.4149320719985</v>
      </c>
      <c r="D56" s="93">
        <f t="shared" si="38"/>
        <v>224249.12381903574</v>
      </c>
      <c r="E56" s="93">
        <f t="shared" si="40"/>
        <v>0</v>
      </c>
      <c r="F56" s="93">
        <f t="shared" si="42"/>
        <v>0</v>
      </c>
      <c r="G56" s="93">
        <f t="shared" si="44"/>
        <v>0</v>
      </c>
      <c r="H56" s="93">
        <f t="shared" si="46"/>
        <v>0</v>
      </c>
      <c r="I56" s="93">
        <f t="shared" si="48"/>
        <v>0</v>
      </c>
      <c r="J56" s="93">
        <f t="shared" si="50"/>
        <v>0</v>
      </c>
      <c r="K56" s="93">
        <f t="shared" ref="K56:K96" si="52">K$12*$B48/100</f>
        <v>0</v>
      </c>
      <c r="L56" s="93">
        <f t="shared" si="12"/>
        <v>1682.2816901636047</v>
      </c>
      <c r="M56" s="93">
        <f t="shared" si="13"/>
        <v>0</v>
      </c>
      <c r="N56" s="93">
        <f t="shared" si="14"/>
        <v>0</v>
      </c>
      <c r="O56" s="93">
        <f t="shared" si="15"/>
        <v>17877.223229987067</v>
      </c>
      <c r="P56" s="93">
        <f t="shared" si="16"/>
        <v>0</v>
      </c>
      <c r="Q56" s="93">
        <f t="shared" si="17"/>
        <v>22215.447947867713</v>
      </c>
      <c r="R56" s="93">
        <f t="shared" si="18"/>
        <v>0</v>
      </c>
      <c r="S56" s="93">
        <f t="shared" si="19"/>
        <v>0</v>
      </c>
      <c r="T56" s="93">
        <f t="shared" si="20"/>
        <v>0</v>
      </c>
      <c r="U56" s="93">
        <f t="shared" si="21"/>
        <v>0</v>
      </c>
      <c r="V56" s="93">
        <f t="shared" si="22"/>
        <v>0</v>
      </c>
      <c r="W56" s="93">
        <f t="shared" si="23"/>
        <v>0</v>
      </c>
      <c r="X56" s="93">
        <f t="shared" si="24"/>
        <v>0</v>
      </c>
      <c r="Y56" s="93">
        <f t="shared" si="25"/>
        <v>0</v>
      </c>
      <c r="Z56" s="93">
        <f t="shared" si="26"/>
        <v>0</v>
      </c>
      <c r="AA56" s="93">
        <f t="shared" si="27"/>
        <v>112145.63505733831</v>
      </c>
      <c r="AB56" s="93">
        <f t="shared" si="28"/>
        <v>28632.50788474673</v>
      </c>
      <c r="AC56" s="93">
        <f t="shared" si="29"/>
        <v>0</v>
      </c>
      <c r="AD56" s="93">
        <f t="shared" si="30"/>
        <v>0</v>
      </c>
      <c r="AE56" s="93">
        <f t="shared" si="31"/>
        <v>0</v>
      </c>
      <c r="AF56" s="93">
        <f t="shared" si="32"/>
        <v>0</v>
      </c>
      <c r="AG56" s="93">
        <f t="shared" si="33"/>
        <v>0</v>
      </c>
      <c r="AH56" s="93">
        <f t="shared" si="35"/>
        <v>0</v>
      </c>
      <c r="AI56" s="93">
        <f t="shared" si="39"/>
        <v>0</v>
      </c>
      <c r="AJ56" s="93">
        <f t="shared" si="41"/>
        <v>0</v>
      </c>
      <c r="AK56" s="93">
        <f t="shared" si="43"/>
        <v>0</v>
      </c>
      <c r="AL56" s="93">
        <f t="shared" si="45"/>
        <v>0</v>
      </c>
      <c r="AM56" s="93">
        <f t="shared" si="47"/>
        <v>0</v>
      </c>
      <c r="AN56" s="93">
        <f t="shared" si="49"/>
        <v>0</v>
      </c>
      <c r="AO56" s="93">
        <f t="shared" si="51"/>
        <v>0</v>
      </c>
      <c r="AP56" s="93">
        <f t="shared" ref="AP56:AP96" si="53">AP$12*$B17/100</f>
        <v>0</v>
      </c>
      <c r="AQ56" s="93">
        <f>AQ$12*$B16/100</f>
        <v>0</v>
      </c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L56" s="94">
        <f t="shared" si="36"/>
        <v>410055.63456121116</v>
      </c>
    </row>
    <row r="57" spans="1:64" x14ac:dyDescent="0.25">
      <c r="A57" s="90">
        <f t="shared" si="37"/>
        <v>2063</v>
      </c>
      <c r="B57" s="92">
        <v>2.987510255996725</v>
      </c>
      <c r="C57" s="93">
        <f t="shared" si="34"/>
        <v>3136.885768796561</v>
      </c>
      <c r="D57" s="93">
        <f t="shared" si="38"/>
        <v>216460.54014719033</v>
      </c>
      <c r="E57" s="93">
        <f t="shared" si="40"/>
        <v>0</v>
      </c>
      <c r="F57" s="93">
        <f t="shared" si="42"/>
        <v>0</v>
      </c>
      <c r="G57" s="93">
        <f t="shared" si="44"/>
        <v>0</v>
      </c>
      <c r="H57" s="93">
        <f t="shared" si="46"/>
        <v>0</v>
      </c>
      <c r="I57" s="93">
        <f t="shared" si="48"/>
        <v>0</v>
      </c>
      <c r="J57" s="93">
        <f t="shared" si="50"/>
        <v>0</v>
      </c>
      <c r="K57" s="93">
        <f t="shared" si="52"/>
        <v>0</v>
      </c>
      <c r="L57" s="93">
        <f t="shared" ref="L57:L96" si="54">L$12*$B48/100</f>
        <v>1634.3721730468244</v>
      </c>
      <c r="M57" s="93">
        <f t="shared" si="13"/>
        <v>0</v>
      </c>
      <c r="N57" s="93">
        <f t="shared" si="14"/>
        <v>0</v>
      </c>
      <c r="O57" s="93">
        <f t="shared" si="15"/>
        <v>17394.866403801272</v>
      </c>
      <c r="P57" s="93">
        <f t="shared" si="16"/>
        <v>0</v>
      </c>
      <c r="Q57" s="93">
        <f t="shared" si="17"/>
        <v>21633.696474708646</v>
      </c>
      <c r="R57" s="93">
        <f t="shared" si="18"/>
        <v>0</v>
      </c>
      <c r="S57" s="93">
        <f t="shared" si="19"/>
        <v>0</v>
      </c>
      <c r="T57" s="93">
        <f t="shared" si="20"/>
        <v>0</v>
      </c>
      <c r="U57" s="93">
        <f t="shared" si="21"/>
        <v>0</v>
      </c>
      <c r="V57" s="93">
        <f t="shared" si="22"/>
        <v>0</v>
      </c>
      <c r="W57" s="93">
        <f t="shared" si="23"/>
        <v>0</v>
      </c>
      <c r="X57" s="93">
        <f t="shared" si="24"/>
        <v>0</v>
      </c>
      <c r="Y57" s="93">
        <f t="shared" si="25"/>
        <v>0</v>
      </c>
      <c r="Z57" s="93">
        <f t="shared" si="26"/>
        <v>0</v>
      </c>
      <c r="AA57" s="93">
        <f t="shared" si="27"/>
        <v>109412.94384496841</v>
      </c>
      <c r="AB57" s="93">
        <f t="shared" si="28"/>
        <v>27934.566397729061</v>
      </c>
      <c r="AC57" s="93">
        <f t="shared" si="29"/>
        <v>0</v>
      </c>
      <c r="AD57" s="93">
        <f t="shared" si="30"/>
        <v>0</v>
      </c>
      <c r="AE57" s="93">
        <f t="shared" si="31"/>
        <v>0</v>
      </c>
      <c r="AF57" s="93">
        <f t="shared" si="32"/>
        <v>0</v>
      </c>
      <c r="AG57" s="93">
        <f t="shared" si="33"/>
        <v>0</v>
      </c>
      <c r="AH57" s="93">
        <f t="shared" si="35"/>
        <v>0</v>
      </c>
      <c r="AI57" s="93">
        <f t="shared" si="39"/>
        <v>0</v>
      </c>
      <c r="AJ57" s="93">
        <f t="shared" si="41"/>
        <v>0</v>
      </c>
      <c r="AK57" s="93">
        <f t="shared" si="43"/>
        <v>0</v>
      </c>
      <c r="AL57" s="93">
        <f t="shared" si="45"/>
        <v>0</v>
      </c>
      <c r="AM57" s="93">
        <f t="shared" si="47"/>
        <v>0</v>
      </c>
      <c r="AN57" s="93">
        <f t="shared" si="49"/>
        <v>0</v>
      </c>
      <c r="AO57" s="93">
        <f t="shared" si="51"/>
        <v>0</v>
      </c>
      <c r="AP57" s="93">
        <f t="shared" si="53"/>
        <v>0</v>
      </c>
      <c r="AQ57" s="93">
        <f t="shared" ref="AQ57:AQ96" si="55">AQ$12*$B17/100</f>
        <v>0</v>
      </c>
      <c r="AR57" s="93">
        <f>AR$12*$B16/100</f>
        <v>0</v>
      </c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L57" s="94">
        <f t="shared" si="36"/>
        <v>397607.87121024111</v>
      </c>
    </row>
    <row r="58" spans="1:64" x14ac:dyDescent="0.25">
      <c r="A58" s="90">
        <f t="shared" si="37"/>
        <v>2064</v>
      </c>
      <c r="B58" s="92">
        <v>2.8769977387427934</v>
      </c>
      <c r="C58" s="93">
        <f t="shared" si="34"/>
        <v>3020.8476256799331</v>
      </c>
      <c r="D58" s="93">
        <f t="shared" si="38"/>
        <v>208707.4664839312</v>
      </c>
      <c r="E58" s="93">
        <f t="shared" si="40"/>
        <v>0</v>
      </c>
      <c r="F58" s="93">
        <f t="shared" si="42"/>
        <v>0</v>
      </c>
      <c r="G58" s="93">
        <f t="shared" si="44"/>
        <v>0</v>
      </c>
      <c r="H58" s="93">
        <f t="shared" si="46"/>
        <v>0</v>
      </c>
      <c r="I58" s="93">
        <f t="shared" si="48"/>
        <v>0</v>
      </c>
      <c r="J58" s="93">
        <f t="shared" si="50"/>
        <v>0</v>
      </c>
      <c r="K58" s="93">
        <f t="shared" si="52"/>
        <v>0</v>
      </c>
      <c r="L58" s="93">
        <f t="shared" si="54"/>
        <v>1586.8664391952627</v>
      </c>
      <c r="M58" s="93">
        <f t="shared" ref="M58:M96" si="56">M$12*$B48/100</f>
        <v>0</v>
      </c>
      <c r="N58" s="93">
        <f t="shared" si="14"/>
        <v>0</v>
      </c>
      <c r="O58" s="93">
        <f t="shared" si="15"/>
        <v>16917.578536650435</v>
      </c>
      <c r="P58" s="93">
        <f t="shared" si="16"/>
        <v>0</v>
      </c>
      <c r="Q58" s="93">
        <f t="shared" si="17"/>
        <v>21058.999738141698</v>
      </c>
      <c r="R58" s="93">
        <f t="shared" si="18"/>
        <v>0</v>
      </c>
      <c r="S58" s="93">
        <f t="shared" si="19"/>
        <v>0</v>
      </c>
      <c r="T58" s="93">
        <f t="shared" si="20"/>
        <v>0</v>
      </c>
      <c r="U58" s="93">
        <f t="shared" si="21"/>
        <v>0</v>
      </c>
      <c r="V58" s="93">
        <f t="shared" si="22"/>
        <v>0</v>
      </c>
      <c r="W58" s="93">
        <f t="shared" si="23"/>
        <v>0</v>
      </c>
      <c r="X58" s="93">
        <f t="shared" si="24"/>
        <v>0</v>
      </c>
      <c r="Y58" s="93">
        <f t="shared" si="25"/>
        <v>0</v>
      </c>
      <c r="Z58" s="93">
        <f t="shared" si="26"/>
        <v>0</v>
      </c>
      <c r="AA58" s="93">
        <f t="shared" si="27"/>
        <v>106743.9652164432</v>
      </c>
      <c r="AB58" s="93">
        <f t="shared" si="28"/>
        <v>27253.875222567338</v>
      </c>
      <c r="AC58" s="93">
        <f t="shared" si="29"/>
        <v>0</v>
      </c>
      <c r="AD58" s="93">
        <f t="shared" si="30"/>
        <v>0</v>
      </c>
      <c r="AE58" s="93">
        <f t="shared" si="31"/>
        <v>0</v>
      </c>
      <c r="AF58" s="93">
        <f t="shared" si="32"/>
        <v>0</v>
      </c>
      <c r="AG58" s="93">
        <f t="shared" si="33"/>
        <v>0</v>
      </c>
      <c r="AH58" s="93">
        <f t="shared" si="35"/>
        <v>0</v>
      </c>
      <c r="AI58" s="93">
        <f t="shared" si="39"/>
        <v>0</v>
      </c>
      <c r="AJ58" s="93">
        <f t="shared" si="41"/>
        <v>0</v>
      </c>
      <c r="AK58" s="93">
        <f t="shared" si="43"/>
        <v>0</v>
      </c>
      <c r="AL58" s="93">
        <f t="shared" si="45"/>
        <v>0</v>
      </c>
      <c r="AM58" s="93">
        <f t="shared" si="47"/>
        <v>0</v>
      </c>
      <c r="AN58" s="93">
        <f t="shared" si="49"/>
        <v>0</v>
      </c>
      <c r="AO58" s="93">
        <f t="shared" si="51"/>
        <v>0</v>
      </c>
      <c r="AP58" s="93">
        <f t="shared" si="53"/>
        <v>0</v>
      </c>
      <c r="AQ58" s="93">
        <f t="shared" si="55"/>
        <v>0</v>
      </c>
      <c r="AR58" s="93">
        <f t="shared" ref="AR58:AR96" si="57">AR$12*$B17/100</f>
        <v>0</v>
      </c>
      <c r="AS58" s="93">
        <f>AS$12*$B16/100</f>
        <v>0</v>
      </c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L58" s="94">
        <f t="shared" si="36"/>
        <v>385289.59926260909</v>
      </c>
    </row>
    <row r="59" spans="1:64" x14ac:dyDescent="0.25">
      <c r="A59" s="90">
        <f t="shared" si="37"/>
        <v>2065</v>
      </c>
      <c r="B59" s="92">
        <v>2.7669154486756278</v>
      </c>
      <c r="C59" s="93">
        <f t="shared" si="34"/>
        <v>2905.2612211094092</v>
      </c>
      <c r="D59" s="93">
        <f t="shared" si="38"/>
        <v>200987.06202857156</v>
      </c>
      <c r="E59" s="93">
        <f t="shared" si="40"/>
        <v>0</v>
      </c>
      <c r="F59" s="93">
        <f t="shared" si="42"/>
        <v>0</v>
      </c>
      <c r="G59" s="93">
        <f t="shared" si="44"/>
        <v>0</v>
      </c>
      <c r="H59" s="93">
        <f t="shared" si="46"/>
        <v>0</v>
      </c>
      <c r="I59" s="93">
        <f t="shared" si="48"/>
        <v>0</v>
      </c>
      <c r="J59" s="93">
        <f t="shared" si="50"/>
        <v>0</v>
      </c>
      <c r="K59" s="93">
        <f t="shared" si="52"/>
        <v>0</v>
      </c>
      <c r="L59" s="93">
        <f t="shared" si="54"/>
        <v>1539.7321859477026</v>
      </c>
      <c r="M59" s="93">
        <f t="shared" si="56"/>
        <v>0</v>
      </c>
      <c r="N59" s="93">
        <f t="shared" ref="N59:N96" si="58">N$12*$B48/100</f>
        <v>0</v>
      </c>
      <c r="O59" s="93">
        <f t="shared" si="15"/>
        <v>16444.954111811767</v>
      </c>
      <c r="P59" s="93">
        <f t="shared" si="16"/>
        <v>0</v>
      </c>
      <c r="Q59" s="93">
        <f t="shared" si="17"/>
        <v>20490.793359239484</v>
      </c>
      <c r="R59" s="93">
        <f t="shared" si="18"/>
        <v>0</v>
      </c>
      <c r="S59" s="93">
        <f t="shared" si="19"/>
        <v>0</v>
      </c>
      <c r="T59" s="93">
        <f t="shared" si="20"/>
        <v>0</v>
      </c>
      <c r="U59" s="93">
        <f t="shared" si="21"/>
        <v>0</v>
      </c>
      <c r="V59" s="93">
        <f t="shared" si="22"/>
        <v>0</v>
      </c>
      <c r="W59" s="93">
        <f t="shared" si="23"/>
        <v>0</v>
      </c>
      <c r="X59" s="93">
        <f t="shared" si="24"/>
        <v>0</v>
      </c>
      <c r="Y59" s="93">
        <f t="shared" si="25"/>
        <v>0</v>
      </c>
      <c r="Z59" s="93">
        <f t="shared" si="26"/>
        <v>0</v>
      </c>
      <c r="AA59" s="93">
        <f t="shared" si="27"/>
        <v>104133.60216505508</v>
      </c>
      <c r="AB59" s="93">
        <f t="shared" si="28"/>
        <v>26589.054334313081</v>
      </c>
      <c r="AC59" s="93">
        <f t="shared" si="29"/>
        <v>0</v>
      </c>
      <c r="AD59" s="93">
        <f t="shared" si="30"/>
        <v>0</v>
      </c>
      <c r="AE59" s="93">
        <f t="shared" si="31"/>
        <v>0</v>
      </c>
      <c r="AF59" s="93">
        <f t="shared" si="32"/>
        <v>0</v>
      </c>
      <c r="AG59" s="93">
        <f t="shared" si="33"/>
        <v>0</v>
      </c>
      <c r="AH59" s="93">
        <f t="shared" si="35"/>
        <v>0</v>
      </c>
      <c r="AI59" s="93">
        <f t="shared" si="39"/>
        <v>0</v>
      </c>
      <c r="AJ59" s="93">
        <f t="shared" si="41"/>
        <v>0</v>
      </c>
      <c r="AK59" s="93">
        <f t="shared" si="43"/>
        <v>0</v>
      </c>
      <c r="AL59" s="93">
        <f t="shared" si="45"/>
        <v>0</v>
      </c>
      <c r="AM59" s="93">
        <f t="shared" si="47"/>
        <v>0</v>
      </c>
      <c r="AN59" s="93">
        <f t="shared" si="49"/>
        <v>0</v>
      </c>
      <c r="AO59" s="93">
        <f t="shared" si="51"/>
        <v>0</v>
      </c>
      <c r="AP59" s="93">
        <f t="shared" si="53"/>
        <v>0</v>
      </c>
      <c r="AQ59" s="93">
        <f t="shared" si="55"/>
        <v>0</v>
      </c>
      <c r="AR59" s="93">
        <f t="shared" si="57"/>
        <v>0</v>
      </c>
      <c r="AS59" s="93">
        <f t="shared" ref="AS59:AS96" si="59">AS$12*$B17/100</f>
        <v>0</v>
      </c>
      <c r="AT59" s="93">
        <f>AT$12*$B16/100</f>
        <v>0</v>
      </c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L59" s="94">
        <f t="shared" si="36"/>
        <v>373090.45940604812</v>
      </c>
    </row>
    <row r="60" spans="1:64" x14ac:dyDescent="0.25">
      <c r="A60" s="90">
        <f t="shared" si="37"/>
        <v>2066</v>
      </c>
      <c r="B60" s="92">
        <v>2.6572289676202869</v>
      </c>
      <c r="C60" s="93">
        <f t="shared" si="34"/>
        <v>2790.0904160013015</v>
      </c>
      <c r="D60" s="93">
        <f t="shared" si="38"/>
        <v>193296.71324447938</v>
      </c>
      <c r="E60" s="93">
        <f t="shared" si="40"/>
        <v>0</v>
      </c>
      <c r="F60" s="93">
        <f t="shared" si="42"/>
        <v>0</v>
      </c>
      <c r="G60" s="93">
        <f t="shared" si="44"/>
        <v>0</v>
      </c>
      <c r="H60" s="93">
        <f t="shared" si="46"/>
        <v>0</v>
      </c>
      <c r="I60" s="93">
        <f t="shared" si="48"/>
        <v>0</v>
      </c>
      <c r="J60" s="93">
        <f t="shared" si="50"/>
        <v>0</v>
      </c>
      <c r="K60" s="93">
        <f t="shared" si="52"/>
        <v>0</v>
      </c>
      <c r="L60" s="93">
        <f t="shared" si="54"/>
        <v>1492.9396948558228</v>
      </c>
      <c r="M60" s="93">
        <f t="shared" si="56"/>
        <v>0</v>
      </c>
      <c r="N60" s="93">
        <f t="shared" si="58"/>
        <v>0</v>
      </c>
      <c r="O60" s="93">
        <f t="shared" si="15"/>
        <v>15976.62005390028</v>
      </c>
      <c r="P60" s="93">
        <f t="shared" si="16"/>
        <v>0</v>
      </c>
      <c r="Q60" s="93">
        <f t="shared" si="17"/>
        <v>19928.558109388832</v>
      </c>
      <c r="R60" s="93">
        <f t="shared" si="18"/>
        <v>0</v>
      </c>
      <c r="S60" s="93">
        <f t="shared" si="19"/>
        <v>0</v>
      </c>
      <c r="T60" s="93">
        <f t="shared" si="20"/>
        <v>0</v>
      </c>
      <c r="U60" s="93">
        <f t="shared" si="21"/>
        <v>0</v>
      </c>
      <c r="V60" s="93">
        <f t="shared" si="22"/>
        <v>0</v>
      </c>
      <c r="W60" s="93">
        <f t="shared" si="23"/>
        <v>0</v>
      </c>
      <c r="X60" s="93">
        <f t="shared" si="24"/>
        <v>0</v>
      </c>
      <c r="Y60" s="93">
        <f t="shared" si="25"/>
        <v>0</v>
      </c>
      <c r="Z60" s="93">
        <f t="shared" si="26"/>
        <v>0</v>
      </c>
      <c r="AA60" s="93">
        <f t="shared" si="27"/>
        <v>101577.16544463311</v>
      </c>
      <c r="AB60" s="93">
        <f t="shared" si="28"/>
        <v>25938.834110013693</v>
      </c>
      <c r="AC60" s="93">
        <f t="shared" si="29"/>
        <v>0</v>
      </c>
      <c r="AD60" s="93">
        <f t="shared" si="30"/>
        <v>0</v>
      </c>
      <c r="AE60" s="93">
        <f t="shared" si="31"/>
        <v>0</v>
      </c>
      <c r="AF60" s="93">
        <f t="shared" si="32"/>
        <v>0</v>
      </c>
      <c r="AG60" s="93">
        <f t="shared" si="33"/>
        <v>0</v>
      </c>
      <c r="AH60" s="93">
        <f t="shared" si="35"/>
        <v>0</v>
      </c>
      <c r="AI60" s="93">
        <f t="shared" si="39"/>
        <v>0</v>
      </c>
      <c r="AJ60" s="93">
        <f t="shared" si="41"/>
        <v>0</v>
      </c>
      <c r="AK60" s="93">
        <f t="shared" si="43"/>
        <v>0</v>
      </c>
      <c r="AL60" s="93">
        <f t="shared" si="45"/>
        <v>0</v>
      </c>
      <c r="AM60" s="93">
        <f t="shared" si="47"/>
        <v>0</v>
      </c>
      <c r="AN60" s="93">
        <f t="shared" si="49"/>
        <v>0</v>
      </c>
      <c r="AO60" s="93">
        <f t="shared" si="51"/>
        <v>0</v>
      </c>
      <c r="AP60" s="93">
        <f t="shared" si="53"/>
        <v>0</v>
      </c>
      <c r="AQ60" s="93">
        <f t="shared" si="55"/>
        <v>0</v>
      </c>
      <c r="AR60" s="93">
        <f t="shared" si="57"/>
        <v>0</v>
      </c>
      <c r="AS60" s="93">
        <f t="shared" si="59"/>
        <v>0</v>
      </c>
      <c r="AT60" s="93">
        <f t="shared" ref="AT60:AT96" si="60">AT$12*$B17/100</f>
        <v>0</v>
      </c>
      <c r="AU60" s="93">
        <f>AU$12*$B16/100</f>
        <v>0</v>
      </c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L60" s="94">
        <f t="shared" si="36"/>
        <v>361000.92107327242</v>
      </c>
    </row>
    <row r="61" spans="1:64" x14ac:dyDescent="0.25">
      <c r="A61" s="90">
        <f t="shared" si="37"/>
        <v>2067</v>
      </c>
      <c r="B61" s="92">
        <v>2.5479066308558251</v>
      </c>
      <c r="C61" s="93">
        <f t="shared" si="34"/>
        <v>2675.3019623986165</v>
      </c>
      <c r="D61" s="93">
        <f t="shared" si="38"/>
        <v>185634.01567795326</v>
      </c>
      <c r="E61" s="93">
        <f t="shared" si="40"/>
        <v>0</v>
      </c>
      <c r="F61" s="93">
        <f t="shared" si="42"/>
        <v>0</v>
      </c>
      <c r="G61" s="93">
        <f t="shared" si="44"/>
        <v>0</v>
      </c>
      <c r="H61" s="93">
        <f t="shared" si="46"/>
        <v>0</v>
      </c>
      <c r="I61" s="93">
        <f t="shared" si="48"/>
        <v>0</v>
      </c>
      <c r="J61" s="93">
        <f t="shared" si="50"/>
        <v>0</v>
      </c>
      <c r="K61" s="93">
        <f t="shared" si="52"/>
        <v>0</v>
      </c>
      <c r="L61" s="93">
        <f t="shared" si="54"/>
        <v>1446.4616249471701</v>
      </c>
      <c r="M61" s="93">
        <f t="shared" si="56"/>
        <v>0</v>
      </c>
      <c r="N61" s="93">
        <f t="shared" si="58"/>
        <v>0</v>
      </c>
      <c r="O61" s="93">
        <f t="shared" si="15"/>
        <v>15512.233133561809</v>
      </c>
      <c r="P61" s="93">
        <f t="shared" si="16"/>
        <v>0</v>
      </c>
      <c r="Q61" s="93">
        <f t="shared" si="17"/>
        <v>19371.816298265625</v>
      </c>
      <c r="R61" s="93">
        <f t="shared" si="18"/>
        <v>0</v>
      </c>
      <c r="S61" s="93">
        <f t="shared" si="19"/>
        <v>0</v>
      </c>
      <c r="T61" s="93">
        <f t="shared" si="20"/>
        <v>0</v>
      </c>
      <c r="U61" s="93">
        <f t="shared" si="21"/>
        <v>0</v>
      </c>
      <c r="V61" s="93">
        <f t="shared" si="22"/>
        <v>0</v>
      </c>
      <c r="W61" s="93">
        <f t="shared" si="23"/>
        <v>0</v>
      </c>
      <c r="X61" s="93">
        <f t="shared" si="24"/>
        <v>0</v>
      </c>
      <c r="Y61" s="93">
        <f t="shared" si="25"/>
        <v>0</v>
      </c>
      <c r="Z61" s="93">
        <f t="shared" si="26"/>
        <v>0</v>
      </c>
      <c r="AA61" s="93">
        <f t="shared" si="27"/>
        <v>99070.340948699959</v>
      </c>
      <c r="AB61" s="93">
        <f t="shared" si="28"/>
        <v>25302.046496552779</v>
      </c>
      <c r="AC61" s="93">
        <f t="shared" si="29"/>
        <v>0</v>
      </c>
      <c r="AD61" s="93">
        <f t="shared" si="30"/>
        <v>0</v>
      </c>
      <c r="AE61" s="93">
        <f t="shared" si="31"/>
        <v>0</v>
      </c>
      <c r="AF61" s="93">
        <f t="shared" si="32"/>
        <v>0</v>
      </c>
      <c r="AG61" s="93">
        <f t="shared" si="33"/>
        <v>0</v>
      </c>
      <c r="AH61" s="93">
        <f t="shared" si="35"/>
        <v>0</v>
      </c>
      <c r="AI61" s="93">
        <f t="shared" si="39"/>
        <v>0</v>
      </c>
      <c r="AJ61" s="93">
        <f t="shared" si="41"/>
        <v>0</v>
      </c>
      <c r="AK61" s="93">
        <f t="shared" si="43"/>
        <v>0</v>
      </c>
      <c r="AL61" s="93">
        <f t="shared" si="45"/>
        <v>0</v>
      </c>
      <c r="AM61" s="93">
        <f t="shared" si="47"/>
        <v>0</v>
      </c>
      <c r="AN61" s="93">
        <f t="shared" si="49"/>
        <v>0</v>
      </c>
      <c r="AO61" s="93">
        <f t="shared" si="51"/>
        <v>0</v>
      </c>
      <c r="AP61" s="93">
        <f t="shared" si="53"/>
        <v>0</v>
      </c>
      <c r="AQ61" s="93">
        <f t="shared" si="55"/>
        <v>0</v>
      </c>
      <c r="AR61" s="93">
        <f t="shared" si="57"/>
        <v>0</v>
      </c>
      <c r="AS61" s="93">
        <f t="shared" si="59"/>
        <v>0</v>
      </c>
      <c r="AT61" s="93">
        <f t="shared" si="60"/>
        <v>0</v>
      </c>
      <c r="AU61" s="93">
        <f t="shared" ref="AU61:AU96" si="61">AU$12*$B17/100</f>
        <v>0</v>
      </c>
      <c r="AV61" s="93">
        <f>AV$12*$B16/100</f>
        <v>0</v>
      </c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L61" s="94">
        <f t="shared" si="36"/>
        <v>349012.21614237921</v>
      </c>
    </row>
    <row r="62" spans="1:64" x14ac:dyDescent="0.25">
      <c r="A62" s="90">
        <f t="shared" si="37"/>
        <v>2068</v>
      </c>
      <c r="B62" s="92">
        <v>2.4389193068389723</v>
      </c>
      <c r="C62" s="93">
        <f t="shared" si="34"/>
        <v>2560.8652721809208</v>
      </c>
      <c r="D62" s="93">
        <f t="shared" si="38"/>
        <v>177996.75723158795</v>
      </c>
      <c r="E62" s="93">
        <f t="shared" si="40"/>
        <v>0</v>
      </c>
      <c r="F62" s="93">
        <f t="shared" si="42"/>
        <v>0</v>
      </c>
      <c r="G62" s="93">
        <f t="shared" si="44"/>
        <v>0</v>
      </c>
      <c r="H62" s="93">
        <f t="shared" si="46"/>
        <v>0</v>
      </c>
      <c r="I62" s="93">
        <f t="shared" si="48"/>
        <v>0</v>
      </c>
      <c r="J62" s="93">
        <f t="shared" si="50"/>
        <v>0</v>
      </c>
      <c r="K62" s="93">
        <f t="shared" si="52"/>
        <v>0</v>
      </c>
      <c r="L62" s="93">
        <f t="shared" si="54"/>
        <v>1400.2728225270857</v>
      </c>
      <c r="M62" s="93">
        <f t="shared" si="56"/>
        <v>0</v>
      </c>
      <c r="N62" s="93">
        <f t="shared" si="58"/>
        <v>0</v>
      </c>
      <c r="O62" s="93">
        <f t="shared" si="15"/>
        <v>15051.477579790515</v>
      </c>
      <c r="P62" s="93">
        <f t="shared" si="16"/>
        <v>0</v>
      </c>
      <c r="Q62" s="93">
        <f t="shared" si="17"/>
        <v>18820.128450771648</v>
      </c>
      <c r="R62" s="93">
        <f t="shared" si="18"/>
        <v>0</v>
      </c>
      <c r="S62" s="93">
        <f t="shared" si="19"/>
        <v>0</v>
      </c>
      <c r="T62" s="93">
        <f t="shared" si="20"/>
        <v>0</v>
      </c>
      <c r="U62" s="93">
        <f t="shared" si="21"/>
        <v>0</v>
      </c>
      <c r="V62" s="93">
        <f t="shared" si="22"/>
        <v>0</v>
      </c>
      <c r="W62" s="93">
        <f t="shared" si="23"/>
        <v>0</v>
      </c>
      <c r="X62" s="93">
        <f t="shared" si="24"/>
        <v>0</v>
      </c>
      <c r="Y62" s="93">
        <f t="shared" si="25"/>
        <v>0</v>
      </c>
      <c r="Z62" s="93">
        <f t="shared" si="26"/>
        <v>0</v>
      </c>
      <c r="AA62" s="93">
        <f t="shared" si="27"/>
        <v>96609.159699296535</v>
      </c>
      <c r="AB62" s="93">
        <f t="shared" si="28"/>
        <v>24677.616885063271</v>
      </c>
      <c r="AC62" s="93">
        <f t="shared" si="29"/>
        <v>0</v>
      </c>
      <c r="AD62" s="93">
        <f t="shared" si="30"/>
        <v>0</v>
      </c>
      <c r="AE62" s="93">
        <f t="shared" si="31"/>
        <v>0</v>
      </c>
      <c r="AF62" s="93">
        <f t="shared" si="32"/>
        <v>0</v>
      </c>
      <c r="AG62" s="93">
        <f t="shared" si="33"/>
        <v>0</v>
      </c>
      <c r="AH62" s="93">
        <f t="shared" si="35"/>
        <v>0</v>
      </c>
      <c r="AI62" s="93">
        <f t="shared" si="39"/>
        <v>0</v>
      </c>
      <c r="AJ62" s="93">
        <f t="shared" si="41"/>
        <v>0</v>
      </c>
      <c r="AK62" s="93">
        <f t="shared" si="43"/>
        <v>0</v>
      </c>
      <c r="AL62" s="93">
        <f t="shared" si="45"/>
        <v>0</v>
      </c>
      <c r="AM62" s="93">
        <f t="shared" si="47"/>
        <v>0</v>
      </c>
      <c r="AN62" s="93">
        <f t="shared" si="49"/>
        <v>0</v>
      </c>
      <c r="AO62" s="93">
        <f t="shared" si="51"/>
        <v>0</v>
      </c>
      <c r="AP62" s="93">
        <f t="shared" si="53"/>
        <v>0</v>
      </c>
      <c r="AQ62" s="93">
        <f t="shared" si="55"/>
        <v>0</v>
      </c>
      <c r="AR62" s="93">
        <f t="shared" si="57"/>
        <v>0</v>
      </c>
      <c r="AS62" s="93">
        <f t="shared" si="59"/>
        <v>0</v>
      </c>
      <c r="AT62" s="93">
        <f t="shared" si="60"/>
        <v>0</v>
      </c>
      <c r="AU62" s="93">
        <f t="shared" si="61"/>
        <v>0</v>
      </c>
      <c r="AV62" s="93">
        <f t="shared" ref="AV62:AV96" si="62">AV$12*$B17/100</f>
        <v>0</v>
      </c>
      <c r="AW62" s="93">
        <f>AW$12*$B16/100</f>
        <v>0</v>
      </c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L62" s="94">
        <f t="shared" si="36"/>
        <v>337116.277941218</v>
      </c>
    </row>
    <row r="63" spans="1:64" x14ac:dyDescent="0.25">
      <c r="A63" s="90">
        <f t="shared" si="37"/>
        <v>2069</v>
      </c>
      <c r="B63" s="92">
        <v>2.3302401945499187</v>
      </c>
      <c r="C63" s="93">
        <f t="shared" si="34"/>
        <v>2446.7522042774149</v>
      </c>
      <c r="D63" s="93">
        <f t="shared" si="38"/>
        <v>170382.90277577061</v>
      </c>
      <c r="E63" s="93">
        <f t="shared" si="40"/>
        <v>0</v>
      </c>
      <c r="F63" s="93">
        <f t="shared" si="42"/>
        <v>0</v>
      </c>
      <c r="G63" s="93">
        <f t="shared" si="44"/>
        <v>0</v>
      </c>
      <c r="H63" s="93">
        <f t="shared" si="46"/>
        <v>0</v>
      </c>
      <c r="I63" s="93">
        <f t="shared" si="48"/>
        <v>0</v>
      </c>
      <c r="J63" s="93">
        <f t="shared" si="50"/>
        <v>0</v>
      </c>
      <c r="K63" s="93">
        <f t="shared" si="52"/>
        <v>0</v>
      </c>
      <c r="L63" s="93">
        <f t="shared" si="54"/>
        <v>1354.3501461964843</v>
      </c>
      <c r="M63" s="93">
        <f t="shared" si="56"/>
        <v>0</v>
      </c>
      <c r="N63" s="93">
        <f t="shared" si="58"/>
        <v>0</v>
      </c>
      <c r="O63" s="93">
        <f t="shared" si="15"/>
        <v>14594.062883261015</v>
      </c>
      <c r="P63" s="93">
        <f t="shared" si="16"/>
        <v>0</v>
      </c>
      <c r="Q63" s="93">
        <f t="shared" si="17"/>
        <v>18273.090249816581</v>
      </c>
      <c r="R63" s="93">
        <f t="shared" si="18"/>
        <v>0</v>
      </c>
      <c r="S63" s="93">
        <f t="shared" si="19"/>
        <v>0</v>
      </c>
      <c r="T63" s="93">
        <f t="shared" si="20"/>
        <v>0</v>
      </c>
      <c r="U63" s="93">
        <f t="shared" si="21"/>
        <v>0</v>
      </c>
      <c r="V63" s="93">
        <f t="shared" si="22"/>
        <v>0</v>
      </c>
      <c r="W63" s="93">
        <f t="shared" si="23"/>
        <v>0</v>
      </c>
      <c r="X63" s="93">
        <f t="shared" si="24"/>
        <v>0</v>
      </c>
      <c r="Y63" s="93">
        <f t="shared" si="25"/>
        <v>0</v>
      </c>
      <c r="Z63" s="93">
        <f t="shared" si="26"/>
        <v>0</v>
      </c>
      <c r="AA63" s="93">
        <f t="shared" si="27"/>
        <v>94189.970236700508</v>
      </c>
      <c r="AB63" s="93">
        <f t="shared" si="28"/>
        <v>24064.556635387453</v>
      </c>
      <c r="AC63" s="93">
        <f t="shared" si="29"/>
        <v>0</v>
      </c>
      <c r="AD63" s="93">
        <f t="shared" si="30"/>
        <v>0</v>
      </c>
      <c r="AE63" s="93">
        <f t="shared" si="31"/>
        <v>0</v>
      </c>
      <c r="AF63" s="93">
        <f t="shared" si="32"/>
        <v>0</v>
      </c>
      <c r="AG63" s="93">
        <f t="shared" si="33"/>
        <v>0</v>
      </c>
      <c r="AH63" s="93">
        <f t="shared" si="35"/>
        <v>0</v>
      </c>
      <c r="AI63" s="93">
        <f t="shared" si="39"/>
        <v>0</v>
      </c>
      <c r="AJ63" s="93">
        <f t="shared" si="41"/>
        <v>0</v>
      </c>
      <c r="AK63" s="93">
        <f t="shared" si="43"/>
        <v>0</v>
      </c>
      <c r="AL63" s="93">
        <f t="shared" si="45"/>
        <v>0</v>
      </c>
      <c r="AM63" s="93">
        <f t="shared" si="47"/>
        <v>0</v>
      </c>
      <c r="AN63" s="93">
        <f t="shared" si="49"/>
        <v>0</v>
      </c>
      <c r="AO63" s="93">
        <f t="shared" si="51"/>
        <v>0</v>
      </c>
      <c r="AP63" s="93">
        <f t="shared" si="53"/>
        <v>0</v>
      </c>
      <c r="AQ63" s="93">
        <f t="shared" si="55"/>
        <v>0</v>
      </c>
      <c r="AR63" s="93">
        <f t="shared" si="57"/>
        <v>0</v>
      </c>
      <c r="AS63" s="93">
        <f t="shared" si="59"/>
        <v>0</v>
      </c>
      <c r="AT63" s="93">
        <f t="shared" si="60"/>
        <v>0</v>
      </c>
      <c r="AU63" s="93">
        <f t="shared" si="61"/>
        <v>0</v>
      </c>
      <c r="AV63" s="93">
        <f t="shared" si="62"/>
        <v>0</v>
      </c>
      <c r="AW63" s="93">
        <f t="shared" ref="AW63:AW96" si="63">AW$12*$B17/100</f>
        <v>0</v>
      </c>
      <c r="AX63" s="93">
        <f>AX$12*$B16/100</f>
        <v>0</v>
      </c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L63" s="94">
        <f t="shared" si="36"/>
        <v>325305.68513141008</v>
      </c>
    </row>
    <row r="64" spans="1:64" x14ac:dyDescent="0.25">
      <c r="A64" s="90">
        <f t="shared" si="37"/>
        <v>2070</v>
      </c>
      <c r="B64" s="92">
        <v>2.2218446370504412</v>
      </c>
      <c r="C64" s="93">
        <f t="shared" si="34"/>
        <v>2332.9368689029634</v>
      </c>
      <c r="D64" s="93">
        <f t="shared" si="38"/>
        <v>162790.57999125731</v>
      </c>
      <c r="E64" s="93">
        <f t="shared" si="40"/>
        <v>0</v>
      </c>
      <c r="F64" s="93">
        <f t="shared" si="42"/>
        <v>0</v>
      </c>
      <c r="G64" s="93">
        <f t="shared" si="44"/>
        <v>0</v>
      </c>
      <c r="H64" s="93">
        <f t="shared" si="46"/>
        <v>0</v>
      </c>
      <c r="I64" s="93">
        <f t="shared" si="48"/>
        <v>0</v>
      </c>
      <c r="J64" s="93">
        <f t="shared" si="50"/>
        <v>0</v>
      </c>
      <c r="K64" s="93">
        <f t="shared" si="52"/>
        <v>0</v>
      </c>
      <c r="L64" s="93">
        <f t="shared" si="54"/>
        <v>1308.6723058682069</v>
      </c>
      <c r="M64" s="93">
        <f t="shared" si="56"/>
        <v>0</v>
      </c>
      <c r="N64" s="93">
        <f t="shared" si="58"/>
        <v>0</v>
      </c>
      <c r="O64" s="93">
        <f t="shared" si="15"/>
        <v>14139.721775393969</v>
      </c>
      <c r="P64" s="93">
        <f t="shared" si="16"/>
        <v>0</v>
      </c>
      <c r="Q64" s="93">
        <f t="shared" si="17"/>
        <v>17730.329723677307</v>
      </c>
      <c r="R64" s="93">
        <f t="shared" si="18"/>
        <v>0</v>
      </c>
      <c r="S64" s="93">
        <f t="shared" si="19"/>
        <v>0</v>
      </c>
      <c r="T64" s="93">
        <f t="shared" si="20"/>
        <v>0</v>
      </c>
      <c r="U64" s="93">
        <f t="shared" si="21"/>
        <v>0</v>
      </c>
      <c r="V64" s="93">
        <f t="shared" si="22"/>
        <v>0</v>
      </c>
      <c r="W64" s="93">
        <f t="shared" si="23"/>
        <v>0</v>
      </c>
      <c r="X64" s="93">
        <f t="shared" si="24"/>
        <v>0</v>
      </c>
      <c r="Y64" s="93">
        <f t="shared" si="25"/>
        <v>0</v>
      </c>
      <c r="Z64" s="93">
        <f t="shared" si="26"/>
        <v>0</v>
      </c>
      <c r="AA64" s="93">
        <f t="shared" si="27"/>
        <v>91809.413217967231</v>
      </c>
      <c r="AB64" s="93">
        <f t="shared" si="28"/>
        <v>23461.956198580232</v>
      </c>
      <c r="AC64" s="93">
        <f t="shared" si="29"/>
        <v>0</v>
      </c>
      <c r="AD64" s="93">
        <f t="shared" si="30"/>
        <v>0</v>
      </c>
      <c r="AE64" s="93">
        <f t="shared" si="31"/>
        <v>0</v>
      </c>
      <c r="AF64" s="93">
        <f t="shared" si="32"/>
        <v>0</v>
      </c>
      <c r="AG64" s="93">
        <f t="shared" si="33"/>
        <v>0</v>
      </c>
      <c r="AH64" s="93">
        <f t="shared" si="35"/>
        <v>0</v>
      </c>
      <c r="AI64" s="93">
        <f t="shared" si="39"/>
        <v>0</v>
      </c>
      <c r="AJ64" s="93">
        <f t="shared" si="41"/>
        <v>0</v>
      </c>
      <c r="AK64" s="93">
        <f t="shared" si="43"/>
        <v>0</v>
      </c>
      <c r="AL64" s="93">
        <f t="shared" si="45"/>
        <v>0</v>
      </c>
      <c r="AM64" s="93">
        <f t="shared" si="47"/>
        <v>0</v>
      </c>
      <c r="AN64" s="93">
        <f t="shared" si="49"/>
        <v>0</v>
      </c>
      <c r="AO64" s="93">
        <f t="shared" si="51"/>
        <v>0</v>
      </c>
      <c r="AP64" s="93">
        <f t="shared" si="53"/>
        <v>0</v>
      </c>
      <c r="AQ64" s="93">
        <f t="shared" si="55"/>
        <v>0</v>
      </c>
      <c r="AR64" s="93">
        <f t="shared" si="57"/>
        <v>0</v>
      </c>
      <c r="AS64" s="93">
        <f t="shared" si="59"/>
        <v>0</v>
      </c>
      <c r="AT64" s="93">
        <f t="shared" si="60"/>
        <v>0</v>
      </c>
      <c r="AU64" s="93">
        <f t="shared" si="61"/>
        <v>0</v>
      </c>
      <c r="AV64" s="93">
        <f t="shared" si="62"/>
        <v>0</v>
      </c>
      <c r="AW64" s="93">
        <f t="shared" si="63"/>
        <v>0</v>
      </c>
      <c r="AX64" s="93">
        <f t="shared" ref="AX64:AX96" si="64">AX$12*$B17/100</f>
        <v>0</v>
      </c>
      <c r="AY64" s="93">
        <f>AY$12*$B16/100</f>
        <v>0</v>
      </c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L64" s="94">
        <f t="shared" si="36"/>
        <v>313573.61008164717</v>
      </c>
    </row>
    <row r="65" spans="1:64" x14ac:dyDescent="0.25">
      <c r="A65" s="90">
        <f t="shared" si="37"/>
        <v>2071</v>
      </c>
      <c r="B65" s="92">
        <v>2.1137099499573737</v>
      </c>
      <c r="C65" s="93">
        <f t="shared" si="34"/>
        <v>2219.3954474552424</v>
      </c>
      <c r="D65" s="93">
        <f t="shared" si="38"/>
        <v>155218.06634434382</v>
      </c>
      <c r="E65" s="93">
        <f t="shared" si="40"/>
        <v>0</v>
      </c>
      <c r="F65" s="93">
        <f t="shared" si="42"/>
        <v>0</v>
      </c>
      <c r="G65" s="93">
        <f t="shared" si="44"/>
        <v>0</v>
      </c>
      <c r="H65" s="93">
        <f t="shared" si="46"/>
        <v>0</v>
      </c>
      <c r="I65" s="93">
        <f t="shared" si="48"/>
        <v>0</v>
      </c>
      <c r="J65" s="93">
        <f t="shared" si="50"/>
        <v>0</v>
      </c>
      <c r="K65" s="93">
        <f t="shared" si="52"/>
        <v>0</v>
      </c>
      <c r="L65" s="93">
        <f t="shared" si="54"/>
        <v>1263.2197146620681</v>
      </c>
      <c r="M65" s="93">
        <f t="shared" si="56"/>
        <v>0</v>
      </c>
      <c r="N65" s="93">
        <f t="shared" si="58"/>
        <v>0</v>
      </c>
      <c r="O65" s="93">
        <f t="shared" si="15"/>
        <v>13688.208369096383</v>
      </c>
      <c r="P65" s="93">
        <f t="shared" si="16"/>
        <v>0</v>
      </c>
      <c r="Q65" s="93">
        <f t="shared" si="17"/>
        <v>17191.504658368554</v>
      </c>
      <c r="R65" s="93">
        <f t="shared" si="18"/>
        <v>0</v>
      </c>
      <c r="S65" s="93">
        <f t="shared" si="19"/>
        <v>0</v>
      </c>
      <c r="T65" s="93">
        <f t="shared" si="20"/>
        <v>0</v>
      </c>
      <c r="U65" s="93">
        <f t="shared" si="21"/>
        <v>0</v>
      </c>
      <c r="V65" s="93">
        <f t="shared" si="22"/>
        <v>0</v>
      </c>
      <c r="W65" s="93">
        <f t="shared" si="23"/>
        <v>0</v>
      </c>
      <c r="X65" s="93">
        <f t="shared" si="24"/>
        <v>0</v>
      </c>
      <c r="Y65" s="93">
        <f t="shared" si="25"/>
        <v>0</v>
      </c>
      <c r="Z65" s="93">
        <f t="shared" si="26"/>
        <v>0</v>
      </c>
      <c r="AA65" s="93">
        <f t="shared" si="27"/>
        <v>89464.398047587703</v>
      </c>
      <c r="AB65" s="93">
        <f t="shared" si="28"/>
        <v>22868.978789612105</v>
      </c>
      <c r="AC65" s="93">
        <f t="shared" si="29"/>
        <v>0</v>
      </c>
      <c r="AD65" s="93">
        <f t="shared" si="30"/>
        <v>0</v>
      </c>
      <c r="AE65" s="93">
        <f t="shared" si="31"/>
        <v>0</v>
      </c>
      <c r="AF65" s="93">
        <f t="shared" si="32"/>
        <v>0</v>
      </c>
      <c r="AG65" s="93">
        <f t="shared" si="33"/>
        <v>0</v>
      </c>
      <c r="AH65" s="93">
        <f t="shared" si="35"/>
        <v>0</v>
      </c>
      <c r="AI65" s="93">
        <f t="shared" si="39"/>
        <v>0</v>
      </c>
      <c r="AJ65" s="93">
        <f t="shared" si="41"/>
        <v>0</v>
      </c>
      <c r="AK65" s="93">
        <f t="shared" si="43"/>
        <v>0</v>
      </c>
      <c r="AL65" s="93">
        <f t="shared" si="45"/>
        <v>0</v>
      </c>
      <c r="AM65" s="93">
        <f t="shared" si="47"/>
        <v>0</v>
      </c>
      <c r="AN65" s="93">
        <f t="shared" si="49"/>
        <v>0</v>
      </c>
      <c r="AO65" s="93">
        <f t="shared" si="51"/>
        <v>0</v>
      </c>
      <c r="AP65" s="93">
        <f t="shared" si="53"/>
        <v>0</v>
      </c>
      <c r="AQ65" s="93">
        <f t="shared" si="55"/>
        <v>0</v>
      </c>
      <c r="AR65" s="93">
        <f t="shared" si="57"/>
        <v>0</v>
      </c>
      <c r="AS65" s="93">
        <f t="shared" si="59"/>
        <v>0</v>
      </c>
      <c r="AT65" s="93">
        <f t="shared" si="60"/>
        <v>0</v>
      </c>
      <c r="AU65" s="93">
        <f t="shared" si="61"/>
        <v>0</v>
      </c>
      <c r="AV65" s="93">
        <f t="shared" si="62"/>
        <v>0</v>
      </c>
      <c r="AW65" s="93">
        <f t="shared" si="63"/>
        <v>0</v>
      </c>
      <c r="AX65" s="93">
        <f t="shared" si="64"/>
        <v>0</v>
      </c>
      <c r="AY65" s="93">
        <f t="shared" ref="AY65:AY96" si="65">AY$12*$B17/100</f>
        <v>0</v>
      </c>
      <c r="AZ65" s="93">
        <f>AZ$12*$B16/100</f>
        <v>0</v>
      </c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L65" s="94">
        <f t="shared" si="36"/>
        <v>301913.77137112588</v>
      </c>
    </row>
    <row r="66" spans="1:64" x14ac:dyDescent="0.25">
      <c r="A66" s="90">
        <f t="shared" si="37"/>
        <v>2072</v>
      </c>
      <c r="B66" s="92">
        <v>2.0058152636382029</v>
      </c>
      <c r="C66" s="93">
        <f t="shared" si="34"/>
        <v>2106.1060268201131</v>
      </c>
      <c r="D66" s="93">
        <f t="shared" si="38"/>
        <v>147663.77710402213</v>
      </c>
      <c r="E66" s="93">
        <f t="shared" si="40"/>
        <v>0</v>
      </c>
      <c r="F66" s="93">
        <f t="shared" si="42"/>
        <v>0</v>
      </c>
      <c r="G66" s="93">
        <f t="shared" si="44"/>
        <v>0</v>
      </c>
      <c r="H66" s="93">
        <f t="shared" si="46"/>
        <v>0</v>
      </c>
      <c r="I66" s="93">
        <f t="shared" si="48"/>
        <v>0</v>
      </c>
      <c r="J66" s="93">
        <f t="shared" si="50"/>
        <v>0</v>
      </c>
      <c r="K66" s="93">
        <f t="shared" si="52"/>
        <v>0</v>
      </c>
      <c r="L66" s="93">
        <f t="shared" si="54"/>
        <v>1217.9743526482966</v>
      </c>
      <c r="M66" s="93">
        <f t="shared" si="56"/>
        <v>0</v>
      </c>
      <c r="N66" s="93">
        <f t="shared" si="58"/>
        <v>0</v>
      </c>
      <c r="O66" s="93">
        <f t="shared" si="15"/>
        <v>13239.296448242701</v>
      </c>
      <c r="P66" s="93">
        <f t="shared" si="16"/>
        <v>0</v>
      </c>
      <c r="Q66" s="93">
        <f t="shared" si="17"/>
        <v>16656.300217023891</v>
      </c>
      <c r="R66" s="93">
        <f t="shared" si="18"/>
        <v>0</v>
      </c>
      <c r="S66" s="93">
        <f t="shared" si="19"/>
        <v>0</v>
      </c>
      <c r="T66" s="93">
        <f t="shared" si="20"/>
        <v>0</v>
      </c>
      <c r="U66" s="93">
        <f t="shared" si="21"/>
        <v>0</v>
      </c>
      <c r="V66" s="93">
        <f t="shared" si="22"/>
        <v>0</v>
      </c>
      <c r="W66" s="93">
        <f t="shared" si="23"/>
        <v>0</v>
      </c>
      <c r="X66" s="93">
        <f t="shared" si="24"/>
        <v>0</v>
      </c>
      <c r="Y66" s="93">
        <f t="shared" si="25"/>
        <v>0</v>
      </c>
      <c r="Z66" s="93">
        <f t="shared" si="26"/>
        <v>0</v>
      </c>
      <c r="AA66" s="93">
        <f t="shared" si="27"/>
        <v>87152.081377693627</v>
      </c>
      <c r="AB66" s="93">
        <f t="shared" si="28"/>
        <v>22284.854566255966</v>
      </c>
      <c r="AC66" s="93">
        <f t="shared" si="29"/>
        <v>0</v>
      </c>
      <c r="AD66" s="93">
        <f t="shared" si="30"/>
        <v>0</v>
      </c>
      <c r="AE66" s="93">
        <f t="shared" si="31"/>
        <v>0</v>
      </c>
      <c r="AF66" s="93">
        <f t="shared" si="32"/>
        <v>0</v>
      </c>
      <c r="AG66" s="93">
        <f t="shared" si="33"/>
        <v>0</v>
      </c>
      <c r="AH66" s="93">
        <f t="shared" si="35"/>
        <v>0</v>
      </c>
      <c r="AI66" s="93">
        <f t="shared" si="39"/>
        <v>0</v>
      </c>
      <c r="AJ66" s="93">
        <f t="shared" si="41"/>
        <v>0</v>
      </c>
      <c r="AK66" s="93">
        <f t="shared" si="43"/>
        <v>0</v>
      </c>
      <c r="AL66" s="93">
        <f t="shared" si="45"/>
        <v>0</v>
      </c>
      <c r="AM66" s="93">
        <f t="shared" si="47"/>
        <v>0</v>
      </c>
      <c r="AN66" s="93">
        <f t="shared" si="49"/>
        <v>0</v>
      </c>
      <c r="AO66" s="93">
        <f t="shared" si="51"/>
        <v>0</v>
      </c>
      <c r="AP66" s="93">
        <f t="shared" si="53"/>
        <v>0</v>
      </c>
      <c r="AQ66" s="93">
        <f t="shared" si="55"/>
        <v>0</v>
      </c>
      <c r="AR66" s="93">
        <f t="shared" si="57"/>
        <v>0</v>
      </c>
      <c r="AS66" s="93">
        <f t="shared" si="59"/>
        <v>0</v>
      </c>
      <c r="AT66" s="93">
        <f t="shared" si="60"/>
        <v>0</v>
      </c>
      <c r="AU66" s="93">
        <f t="shared" si="61"/>
        <v>0</v>
      </c>
      <c r="AV66" s="93">
        <f t="shared" si="62"/>
        <v>0</v>
      </c>
      <c r="AW66" s="93">
        <f t="shared" si="63"/>
        <v>0</v>
      </c>
      <c r="AX66" s="93">
        <f t="shared" si="64"/>
        <v>0</v>
      </c>
      <c r="AY66" s="93">
        <f t="shared" si="65"/>
        <v>0</v>
      </c>
      <c r="AZ66" s="93">
        <f t="shared" ref="AZ66:AZ96" si="66">AZ$12*$B17/100</f>
        <v>0</v>
      </c>
      <c r="BA66" s="93">
        <f>BA$12*$B16/100</f>
        <v>0</v>
      </c>
      <c r="BB66" s="93"/>
      <c r="BC66" s="93"/>
      <c r="BD66" s="93"/>
      <c r="BE66" s="93"/>
      <c r="BF66" s="93"/>
      <c r="BG66" s="93"/>
      <c r="BH66" s="93"/>
      <c r="BI66" s="93"/>
      <c r="BJ66" s="93"/>
      <c r="BL66" s="94">
        <f t="shared" si="36"/>
        <v>290320.39009270677</v>
      </c>
    </row>
    <row r="67" spans="1:64" x14ac:dyDescent="0.25">
      <c r="A67" s="90">
        <f t="shared" si="37"/>
        <v>2073</v>
      </c>
      <c r="B67" s="92">
        <v>1.8981413780310172</v>
      </c>
      <c r="C67" s="93">
        <f t="shared" si="34"/>
        <v>1993.0484469325681</v>
      </c>
      <c r="D67" s="93">
        <f t="shared" si="38"/>
        <v>140126.25431776486</v>
      </c>
      <c r="E67" s="93">
        <f t="shared" si="40"/>
        <v>0</v>
      </c>
      <c r="F67" s="93">
        <f t="shared" si="42"/>
        <v>0</v>
      </c>
      <c r="G67" s="93">
        <f t="shared" si="44"/>
        <v>0</v>
      </c>
      <c r="H67" s="93">
        <f t="shared" si="46"/>
        <v>0</v>
      </c>
      <c r="I67" s="93">
        <f t="shared" si="48"/>
        <v>0</v>
      </c>
      <c r="J67" s="93">
        <f t="shared" si="50"/>
        <v>0</v>
      </c>
      <c r="K67" s="93">
        <f t="shared" si="52"/>
        <v>0</v>
      </c>
      <c r="L67" s="93">
        <f t="shared" si="54"/>
        <v>1172.9196414915029</v>
      </c>
      <c r="M67" s="93">
        <f t="shared" si="56"/>
        <v>0</v>
      </c>
      <c r="N67" s="93">
        <f t="shared" si="58"/>
        <v>0</v>
      </c>
      <c r="O67" s="93">
        <f t="shared" si="15"/>
        <v>12792.777893997405</v>
      </c>
      <c r="P67" s="93">
        <f t="shared" si="16"/>
        <v>0</v>
      </c>
      <c r="Q67" s="93">
        <f t="shared" si="17"/>
        <v>16124.426749726183</v>
      </c>
      <c r="R67" s="93">
        <f t="shared" si="18"/>
        <v>0</v>
      </c>
      <c r="S67" s="93">
        <f t="shared" si="19"/>
        <v>0</v>
      </c>
      <c r="T67" s="93">
        <f t="shared" si="20"/>
        <v>0</v>
      </c>
      <c r="U67" s="93">
        <f t="shared" si="21"/>
        <v>0</v>
      </c>
      <c r="V67" s="93">
        <f t="shared" si="22"/>
        <v>0</v>
      </c>
      <c r="W67" s="93">
        <f t="shared" si="23"/>
        <v>0</v>
      </c>
      <c r="X67" s="93">
        <f t="shared" si="24"/>
        <v>0</v>
      </c>
      <c r="Y67" s="93">
        <f t="shared" si="25"/>
        <v>0</v>
      </c>
      <c r="Z67" s="93">
        <f t="shared" si="26"/>
        <v>0</v>
      </c>
      <c r="AA67" s="93">
        <f t="shared" si="27"/>
        <v>84869.84732824612</v>
      </c>
      <c r="AB67" s="93">
        <f t="shared" si="28"/>
        <v>21708.875273662848</v>
      </c>
      <c r="AC67" s="93">
        <f t="shared" si="29"/>
        <v>0</v>
      </c>
      <c r="AD67" s="93">
        <f t="shared" si="30"/>
        <v>0</v>
      </c>
      <c r="AE67" s="93">
        <f t="shared" si="31"/>
        <v>0</v>
      </c>
      <c r="AF67" s="93">
        <f t="shared" si="32"/>
        <v>0</v>
      </c>
      <c r="AG67" s="93">
        <f t="shared" si="33"/>
        <v>0</v>
      </c>
      <c r="AH67" s="93">
        <f t="shared" si="35"/>
        <v>0</v>
      </c>
      <c r="AI67" s="93">
        <f t="shared" si="39"/>
        <v>0</v>
      </c>
      <c r="AJ67" s="93">
        <f t="shared" si="41"/>
        <v>0</v>
      </c>
      <c r="AK67" s="93">
        <f t="shared" si="43"/>
        <v>0</v>
      </c>
      <c r="AL67" s="93">
        <f t="shared" si="45"/>
        <v>0</v>
      </c>
      <c r="AM67" s="93">
        <f t="shared" si="47"/>
        <v>0</v>
      </c>
      <c r="AN67" s="93">
        <f t="shared" si="49"/>
        <v>0</v>
      </c>
      <c r="AO67" s="93">
        <f t="shared" si="51"/>
        <v>0</v>
      </c>
      <c r="AP67" s="93">
        <f t="shared" si="53"/>
        <v>0</v>
      </c>
      <c r="AQ67" s="93">
        <f t="shared" si="55"/>
        <v>0</v>
      </c>
      <c r="AR67" s="93">
        <f t="shared" si="57"/>
        <v>0</v>
      </c>
      <c r="AS67" s="93">
        <f t="shared" si="59"/>
        <v>0</v>
      </c>
      <c r="AT67" s="93">
        <f t="shared" si="60"/>
        <v>0</v>
      </c>
      <c r="AU67" s="93">
        <f t="shared" si="61"/>
        <v>0</v>
      </c>
      <c r="AV67" s="93">
        <f t="shared" si="62"/>
        <v>0</v>
      </c>
      <c r="AW67" s="93">
        <f t="shared" si="63"/>
        <v>0</v>
      </c>
      <c r="AX67" s="93">
        <f t="shared" si="64"/>
        <v>0</v>
      </c>
      <c r="AY67" s="93">
        <f t="shared" si="65"/>
        <v>0</v>
      </c>
      <c r="AZ67" s="93">
        <f t="shared" si="66"/>
        <v>0</v>
      </c>
      <c r="BA67" s="93">
        <f t="shared" ref="BA67:BA96" si="67">BA$12*$B17/100</f>
        <v>0</v>
      </c>
      <c r="BB67" s="93">
        <f>BB$12*$B16/100</f>
        <v>0</v>
      </c>
      <c r="BC67" s="93"/>
      <c r="BD67" s="93"/>
      <c r="BE67" s="93"/>
      <c r="BF67" s="93"/>
      <c r="BG67" s="93"/>
      <c r="BH67" s="93"/>
      <c r="BI67" s="93"/>
      <c r="BJ67" s="93"/>
      <c r="BL67" s="94">
        <f t="shared" si="36"/>
        <v>278788.14965182147</v>
      </c>
    </row>
    <row r="68" spans="1:64" x14ac:dyDescent="0.25">
      <c r="A68" s="90">
        <f t="shared" si="37"/>
        <v>2074</v>
      </c>
      <c r="B68" s="92">
        <v>1.7906706290788583</v>
      </c>
      <c r="C68" s="93">
        <f t="shared" si="34"/>
        <v>1880.2041605328011</v>
      </c>
      <c r="D68" s="93">
        <f t="shared" si="38"/>
        <v>132604.15666924688</v>
      </c>
      <c r="E68" s="93">
        <f t="shared" si="40"/>
        <v>0</v>
      </c>
      <c r="F68" s="93">
        <f t="shared" si="42"/>
        <v>0</v>
      </c>
      <c r="G68" s="93">
        <f t="shared" si="44"/>
        <v>0</v>
      </c>
      <c r="H68" s="93">
        <f t="shared" si="46"/>
        <v>0</v>
      </c>
      <c r="I68" s="93">
        <f t="shared" si="48"/>
        <v>0</v>
      </c>
      <c r="J68" s="93">
        <f t="shared" si="50"/>
        <v>0</v>
      </c>
      <c r="K68" s="93">
        <f t="shared" si="52"/>
        <v>0</v>
      </c>
      <c r="L68" s="93">
        <f t="shared" si="54"/>
        <v>1128.0403291231289</v>
      </c>
      <c r="M68" s="93">
        <f t="shared" si="56"/>
        <v>0</v>
      </c>
      <c r="N68" s="93">
        <f t="shared" si="58"/>
        <v>0</v>
      </c>
      <c r="O68" s="93">
        <f t="shared" si="15"/>
        <v>12348.461237031828</v>
      </c>
      <c r="P68" s="93">
        <f t="shared" si="16"/>
        <v>0</v>
      </c>
      <c r="Q68" s="93">
        <f t="shared" si="17"/>
        <v>15595.617778551679</v>
      </c>
      <c r="R68" s="93">
        <f t="shared" si="18"/>
        <v>0</v>
      </c>
      <c r="S68" s="93">
        <f t="shared" si="19"/>
        <v>0</v>
      </c>
      <c r="T68" s="93">
        <f t="shared" si="20"/>
        <v>0</v>
      </c>
      <c r="U68" s="93">
        <f t="shared" si="21"/>
        <v>0</v>
      </c>
      <c r="V68" s="93">
        <f t="shared" si="22"/>
        <v>0</v>
      </c>
      <c r="W68" s="93">
        <f t="shared" si="23"/>
        <v>0</v>
      </c>
      <c r="X68" s="93">
        <f t="shared" si="24"/>
        <v>0</v>
      </c>
      <c r="Y68" s="93">
        <f t="shared" si="25"/>
        <v>0</v>
      </c>
      <c r="Z68" s="93">
        <f t="shared" si="26"/>
        <v>0</v>
      </c>
      <c r="AA68" s="93">
        <f t="shared" si="27"/>
        <v>82615.289289609544</v>
      </c>
      <c r="AB68" s="93">
        <f t="shared" si="28"/>
        <v>21140.389317371697</v>
      </c>
      <c r="AC68" s="93">
        <f t="shared" si="29"/>
        <v>0</v>
      </c>
      <c r="AD68" s="93">
        <f t="shared" si="30"/>
        <v>0</v>
      </c>
      <c r="AE68" s="93">
        <f t="shared" si="31"/>
        <v>0</v>
      </c>
      <c r="AF68" s="93">
        <f t="shared" si="32"/>
        <v>0</v>
      </c>
      <c r="AG68" s="93">
        <f t="shared" si="33"/>
        <v>0</v>
      </c>
      <c r="AH68" s="93">
        <f t="shared" si="35"/>
        <v>0</v>
      </c>
      <c r="AI68" s="93">
        <f t="shared" si="39"/>
        <v>0</v>
      </c>
      <c r="AJ68" s="93">
        <f t="shared" si="41"/>
        <v>0</v>
      </c>
      <c r="AK68" s="93">
        <f t="shared" si="43"/>
        <v>0</v>
      </c>
      <c r="AL68" s="93">
        <f t="shared" si="45"/>
        <v>0</v>
      </c>
      <c r="AM68" s="93">
        <f t="shared" si="47"/>
        <v>0</v>
      </c>
      <c r="AN68" s="93">
        <f t="shared" si="49"/>
        <v>0</v>
      </c>
      <c r="AO68" s="93">
        <f t="shared" si="51"/>
        <v>0</v>
      </c>
      <c r="AP68" s="93">
        <f t="shared" si="53"/>
        <v>0</v>
      </c>
      <c r="AQ68" s="93">
        <f t="shared" si="55"/>
        <v>0</v>
      </c>
      <c r="AR68" s="93">
        <f t="shared" si="57"/>
        <v>0</v>
      </c>
      <c r="AS68" s="93">
        <f t="shared" si="59"/>
        <v>0</v>
      </c>
      <c r="AT68" s="93">
        <f t="shared" si="60"/>
        <v>0</v>
      </c>
      <c r="AU68" s="93">
        <f t="shared" si="61"/>
        <v>0</v>
      </c>
      <c r="AV68" s="93">
        <f t="shared" si="62"/>
        <v>0</v>
      </c>
      <c r="AW68" s="93">
        <f t="shared" si="63"/>
        <v>0</v>
      </c>
      <c r="AX68" s="93">
        <f t="shared" si="64"/>
        <v>0</v>
      </c>
      <c r="AY68" s="93">
        <f t="shared" si="65"/>
        <v>0</v>
      </c>
      <c r="AZ68" s="93">
        <f t="shared" si="66"/>
        <v>0</v>
      </c>
      <c r="BA68" s="93">
        <f t="shared" si="67"/>
        <v>0</v>
      </c>
      <c r="BB68" s="93">
        <f t="shared" ref="BB68:BB96" si="68">BB$12*$B17/100</f>
        <v>0</v>
      </c>
      <c r="BC68" s="93">
        <f>BC$12*$B16/100</f>
        <v>0</v>
      </c>
      <c r="BD68" s="93"/>
      <c r="BE68" s="93"/>
      <c r="BF68" s="93"/>
      <c r="BG68" s="93"/>
      <c r="BH68" s="93"/>
      <c r="BI68" s="93"/>
      <c r="BJ68" s="93"/>
      <c r="BL68" s="94">
        <f t="shared" si="36"/>
        <v>267312.15878146753</v>
      </c>
    </row>
    <row r="69" spans="1:64" x14ac:dyDescent="0.25">
      <c r="A69" s="90">
        <f t="shared" si="37"/>
        <v>2075</v>
      </c>
      <c r="B69" s="92">
        <v>1.6833867658493238</v>
      </c>
      <c r="C69" s="93">
        <f t="shared" si="34"/>
        <v>1767.5561041417898</v>
      </c>
      <c r="D69" s="93">
        <f t="shared" si="38"/>
        <v>125096.25014744904</v>
      </c>
      <c r="E69" s="93">
        <f t="shared" si="40"/>
        <v>0</v>
      </c>
      <c r="F69" s="93">
        <f t="shared" si="42"/>
        <v>0</v>
      </c>
      <c r="G69" s="93">
        <f t="shared" si="44"/>
        <v>0</v>
      </c>
      <c r="H69" s="93">
        <f t="shared" si="46"/>
        <v>0</v>
      </c>
      <c r="I69" s="93">
        <f t="shared" si="48"/>
        <v>0</v>
      </c>
      <c r="J69" s="93">
        <f t="shared" si="50"/>
        <v>0</v>
      </c>
      <c r="K69" s="93">
        <f t="shared" si="52"/>
        <v>0</v>
      </c>
      <c r="L69" s="93">
        <f t="shared" si="54"/>
        <v>1083.322383640101</v>
      </c>
      <c r="M69" s="93">
        <f t="shared" si="56"/>
        <v>0</v>
      </c>
      <c r="N69" s="93">
        <f t="shared" si="58"/>
        <v>0</v>
      </c>
      <c r="O69" s="93">
        <f t="shared" si="15"/>
        <v>11906.170325563595</v>
      </c>
      <c r="P69" s="93">
        <f t="shared" si="16"/>
        <v>0</v>
      </c>
      <c r="Q69" s="93">
        <f t="shared" si="17"/>
        <v>15069.628143810518</v>
      </c>
      <c r="R69" s="93">
        <f t="shared" si="18"/>
        <v>0</v>
      </c>
      <c r="S69" s="93">
        <f t="shared" si="19"/>
        <v>0</v>
      </c>
      <c r="T69" s="93">
        <f t="shared" si="20"/>
        <v>0</v>
      </c>
      <c r="U69" s="93">
        <f t="shared" si="21"/>
        <v>0</v>
      </c>
      <c r="V69" s="93">
        <f t="shared" si="22"/>
        <v>0</v>
      </c>
      <c r="W69" s="93">
        <f t="shared" si="23"/>
        <v>0</v>
      </c>
      <c r="X69" s="93">
        <f t="shared" si="24"/>
        <v>0</v>
      </c>
      <c r="Y69" s="93">
        <f t="shared" si="25"/>
        <v>0</v>
      </c>
      <c r="Z69" s="93">
        <f t="shared" si="26"/>
        <v>0</v>
      </c>
      <c r="AA69" s="93">
        <f t="shared" si="27"/>
        <v>80386.193180918955</v>
      </c>
      <c r="AB69" s="93">
        <f t="shared" si="28"/>
        <v>20578.797230478376</v>
      </c>
      <c r="AC69" s="93">
        <f t="shared" si="29"/>
        <v>0</v>
      </c>
      <c r="AD69" s="93">
        <f t="shared" si="30"/>
        <v>0</v>
      </c>
      <c r="AE69" s="93">
        <f t="shared" si="31"/>
        <v>0</v>
      </c>
      <c r="AF69" s="93">
        <f t="shared" si="32"/>
        <v>0</v>
      </c>
      <c r="AG69" s="93">
        <f t="shared" si="33"/>
        <v>0</v>
      </c>
      <c r="AH69" s="93">
        <f t="shared" si="35"/>
        <v>0</v>
      </c>
      <c r="AI69" s="93">
        <f t="shared" si="39"/>
        <v>0</v>
      </c>
      <c r="AJ69" s="93">
        <f t="shared" si="41"/>
        <v>0</v>
      </c>
      <c r="AK69" s="93">
        <f t="shared" si="43"/>
        <v>0</v>
      </c>
      <c r="AL69" s="93">
        <f t="shared" si="45"/>
        <v>0</v>
      </c>
      <c r="AM69" s="93">
        <f t="shared" si="47"/>
        <v>0</v>
      </c>
      <c r="AN69" s="93">
        <f t="shared" si="49"/>
        <v>0</v>
      </c>
      <c r="AO69" s="93">
        <f t="shared" si="51"/>
        <v>0</v>
      </c>
      <c r="AP69" s="93">
        <f t="shared" si="53"/>
        <v>0</v>
      </c>
      <c r="AQ69" s="93">
        <f t="shared" si="55"/>
        <v>0</v>
      </c>
      <c r="AR69" s="93">
        <f t="shared" si="57"/>
        <v>0</v>
      </c>
      <c r="AS69" s="93">
        <f t="shared" si="59"/>
        <v>0</v>
      </c>
      <c r="AT69" s="93">
        <f t="shared" si="60"/>
        <v>0</v>
      </c>
      <c r="AU69" s="93">
        <f t="shared" si="61"/>
        <v>0</v>
      </c>
      <c r="AV69" s="93">
        <f t="shared" si="62"/>
        <v>0</v>
      </c>
      <c r="AW69" s="93">
        <f t="shared" si="63"/>
        <v>0</v>
      </c>
      <c r="AX69" s="93">
        <f t="shared" si="64"/>
        <v>0</v>
      </c>
      <c r="AY69" s="93">
        <f t="shared" si="65"/>
        <v>0</v>
      </c>
      <c r="AZ69" s="93">
        <f t="shared" si="66"/>
        <v>0</v>
      </c>
      <c r="BA69" s="93">
        <f t="shared" si="67"/>
        <v>0</v>
      </c>
      <c r="BB69" s="93">
        <f t="shared" si="68"/>
        <v>0</v>
      </c>
      <c r="BC69" s="93">
        <f t="shared" ref="BC69:BC96" si="69">BC$12*$B17/100</f>
        <v>0</v>
      </c>
      <c r="BD69" s="93">
        <f>BD$12*$B16/100</f>
        <v>0</v>
      </c>
      <c r="BE69" s="93"/>
      <c r="BF69" s="93"/>
      <c r="BG69" s="93"/>
      <c r="BH69" s="93"/>
      <c r="BI69" s="93"/>
      <c r="BJ69" s="93"/>
      <c r="BL69" s="94">
        <f t="shared" si="36"/>
        <v>255887.91751600237</v>
      </c>
    </row>
    <row r="70" spans="1:64" x14ac:dyDescent="0.25">
      <c r="A70" s="90">
        <f t="shared" si="37"/>
        <v>2076</v>
      </c>
      <c r="B70" s="92">
        <v>1.5762748374846036</v>
      </c>
      <c r="C70" s="93">
        <f t="shared" si="34"/>
        <v>1655.0885793588336</v>
      </c>
      <c r="D70" s="93">
        <f t="shared" si="38"/>
        <v>117601.39946223376</v>
      </c>
      <c r="E70" s="93">
        <f t="shared" si="40"/>
        <v>0</v>
      </c>
      <c r="F70" s="93">
        <f t="shared" si="42"/>
        <v>0</v>
      </c>
      <c r="G70" s="93">
        <f t="shared" si="44"/>
        <v>0</v>
      </c>
      <c r="H70" s="93">
        <f t="shared" si="46"/>
        <v>0</v>
      </c>
      <c r="I70" s="93">
        <f t="shared" si="48"/>
        <v>0</v>
      </c>
      <c r="J70" s="93">
        <f t="shared" si="50"/>
        <v>0</v>
      </c>
      <c r="K70" s="93">
        <f t="shared" si="52"/>
        <v>0</v>
      </c>
      <c r="L70" s="93">
        <f t="shared" si="54"/>
        <v>1038.7528956915914</v>
      </c>
      <c r="M70" s="93">
        <f t="shared" si="56"/>
        <v>0</v>
      </c>
      <c r="N70" s="93">
        <f t="shared" si="58"/>
        <v>0</v>
      </c>
      <c r="O70" s="93">
        <f t="shared" si="15"/>
        <v>11465.743099952913</v>
      </c>
      <c r="P70" s="93">
        <f t="shared" si="16"/>
        <v>0</v>
      </c>
      <c r="Q70" s="93">
        <f t="shared" si="17"/>
        <v>14546.232298588038</v>
      </c>
      <c r="R70" s="93">
        <f t="shared" si="18"/>
        <v>0</v>
      </c>
      <c r="S70" s="93">
        <f t="shared" si="19"/>
        <v>0</v>
      </c>
      <c r="T70" s="93">
        <f t="shared" si="20"/>
        <v>0</v>
      </c>
      <c r="U70" s="93">
        <f t="shared" si="21"/>
        <v>0</v>
      </c>
      <c r="V70" s="93">
        <f t="shared" si="22"/>
        <v>0</v>
      </c>
      <c r="W70" s="93">
        <f t="shared" si="23"/>
        <v>0</v>
      </c>
      <c r="X70" s="93">
        <f t="shared" si="24"/>
        <v>0</v>
      </c>
      <c r="Y70" s="93">
        <f t="shared" si="25"/>
        <v>0</v>
      </c>
      <c r="Z70" s="93">
        <f t="shared" si="26"/>
        <v>0</v>
      </c>
      <c r="AA70" s="93">
        <f t="shared" si="27"/>
        <v>78180.522047778679</v>
      </c>
      <c r="AB70" s="93">
        <f t="shared" si="28"/>
        <v>20023.547503431048</v>
      </c>
      <c r="AC70" s="93">
        <f t="shared" si="29"/>
        <v>0</v>
      </c>
      <c r="AD70" s="93">
        <f t="shared" si="30"/>
        <v>0</v>
      </c>
      <c r="AE70" s="93">
        <f t="shared" si="31"/>
        <v>0</v>
      </c>
      <c r="AF70" s="93">
        <f t="shared" si="32"/>
        <v>0</v>
      </c>
      <c r="AG70" s="93">
        <f t="shared" si="33"/>
        <v>0</v>
      </c>
      <c r="AH70" s="93">
        <f t="shared" si="35"/>
        <v>0</v>
      </c>
      <c r="AI70" s="93">
        <f t="shared" si="39"/>
        <v>0</v>
      </c>
      <c r="AJ70" s="93">
        <f t="shared" si="41"/>
        <v>0</v>
      </c>
      <c r="AK70" s="93">
        <f t="shared" si="43"/>
        <v>0</v>
      </c>
      <c r="AL70" s="93">
        <f t="shared" si="45"/>
        <v>0</v>
      </c>
      <c r="AM70" s="93">
        <f t="shared" si="47"/>
        <v>0</v>
      </c>
      <c r="AN70" s="93">
        <f t="shared" si="49"/>
        <v>0</v>
      </c>
      <c r="AO70" s="93">
        <f t="shared" si="51"/>
        <v>0</v>
      </c>
      <c r="AP70" s="93">
        <f t="shared" si="53"/>
        <v>0</v>
      </c>
      <c r="AQ70" s="93">
        <f t="shared" si="55"/>
        <v>0</v>
      </c>
      <c r="AR70" s="93">
        <f t="shared" si="57"/>
        <v>0</v>
      </c>
      <c r="AS70" s="93">
        <f t="shared" si="59"/>
        <v>0</v>
      </c>
      <c r="AT70" s="93">
        <f t="shared" si="60"/>
        <v>0</v>
      </c>
      <c r="AU70" s="93">
        <f t="shared" si="61"/>
        <v>0</v>
      </c>
      <c r="AV70" s="93">
        <f t="shared" si="62"/>
        <v>0</v>
      </c>
      <c r="AW70" s="93">
        <f t="shared" si="63"/>
        <v>0</v>
      </c>
      <c r="AX70" s="93">
        <f t="shared" si="64"/>
        <v>0</v>
      </c>
      <c r="AY70" s="93">
        <f t="shared" si="65"/>
        <v>0</v>
      </c>
      <c r="AZ70" s="93">
        <f t="shared" si="66"/>
        <v>0</v>
      </c>
      <c r="BA70" s="93">
        <f t="shared" si="67"/>
        <v>0</v>
      </c>
      <c r="BB70" s="93">
        <f t="shared" si="68"/>
        <v>0</v>
      </c>
      <c r="BC70" s="93">
        <f t="shared" si="69"/>
        <v>0</v>
      </c>
      <c r="BD70" s="93">
        <f t="shared" ref="BD70:BD96" si="70">BD$12*$B17/100</f>
        <v>0</v>
      </c>
      <c r="BE70" s="93">
        <f t="shared" ref="BE70:BE96" si="71">BE$12*$B16/100</f>
        <v>0</v>
      </c>
      <c r="BF70" s="93"/>
      <c r="BG70" s="93"/>
      <c r="BH70" s="93"/>
      <c r="BI70" s="93"/>
      <c r="BJ70" s="93"/>
      <c r="BL70" s="94">
        <f t="shared" si="36"/>
        <v>244511.28588703484</v>
      </c>
    </row>
    <row r="71" spans="1:64" x14ac:dyDescent="0.25">
      <c r="A71" s="90">
        <f t="shared" si="37"/>
        <v>2077</v>
      </c>
      <c r="B71" s="92">
        <v>1.4693210891955129</v>
      </c>
      <c r="C71" s="93">
        <f t="shared" si="34"/>
        <v>1542.7871436552884</v>
      </c>
      <c r="D71" s="93">
        <f t="shared" si="38"/>
        <v>110118.5601466744</v>
      </c>
      <c r="E71" s="93">
        <f t="shared" si="40"/>
        <v>0</v>
      </c>
      <c r="F71" s="93">
        <f t="shared" si="42"/>
        <v>0</v>
      </c>
      <c r="G71" s="93">
        <f t="shared" si="44"/>
        <v>0</v>
      </c>
      <c r="H71" s="93">
        <f t="shared" si="46"/>
        <v>0</v>
      </c>
      <c r="I71" s="93">
        <f t="shared" si="48"/>
        <v>0</v>
      </c>
      <c r="J71" s="93">
        <f t="shared" si="50"/>
        <v>0</v>
      </c>
      <c r="K71" s="93">
        <f t="shared" si="52"/>
        <v>0</v>
      </c>
      <c r="L71" s="93">
        <f t="shared" si="54"/>
        <v>994.31998867483912</v>
      </c>
      <c r="M71" s="93">
        <f t="shared" si="56"/>
        <v>0</v>
      </c>
      <c r="N71" s="93">
        <f t="shared" si="58"/>
        <v>0</v>
      </c>
      <c r="O71" s="93">
        <f t="shared" si="15"/>
        <v>11027.030465331178</v>
      </c>
      <c r="P71" s="93">
        <f t="shared" si="16"/>
        <v>0</v>
      </c>
      <c r="Q71" s="93">
        <f t="shared" si="17"/>
        <v>14025.222739722738</v>
      </c>
      <c r="R71" s="93">
        <f t="shared" si="18"/>
        <v>0</v>
      </c>
      <c r="S71" s="93">
        <f t="shared" si="19"/>
        <v>0</v>
      </c>
      <c r="T71" s="93">
        <f t="shared" si="20"/>
        <v>0</v>
      </c>
      <c r="U71" s="93">
        <f t="shared" si="21"/>
        <v>0</v>
      </c>
      <c r="V71" s="93">
        <f t="shared" si="22"/>
        <v>0</v>
      </c>
      <c r="W71" s="93">
        <f t="shared" si="23"/>
        <v>0</v>
      </c>
      <c r="X71" s="93">
        <f t="shared" si="24"/>
        <v>0</v>
      </c>
      <c r="Y71" s="93">
        <f t="shared" si="25"/>
        <v>0</v>
      </c>
      <c r="Z71" s="93">
        <f t="shared" si="26"/>
        <v>0</v>
      </c>
      <c r="AA71" s="93">
        <f t="shared" si="27"/>
        <v>75996.401892144757</v>
      </c>
      <c r="AB71" s="93">
        <f t="shared" si="28"/>
        <v>19474.132747442029</v>
      </c>
      <c r="AC71" s="93">
        <f t="shared" si="29"/>
        <v>0</v>
      </c>
      <c r="AD71" s="93">
        <f t="shared" si="30"/>
        <v>0</v>
      </c>
      <c r="AE71" s="93">
        <f t="shared" si="31"/>
        <v>0</v>
      </c>
      <c r="AF71" s="93">
        <f t="shared" si="32"/>
        <v>0</v>
      </c>
      <c r="AG71" s="93">
        <f t="shared" si="33"/>
        <v>0</v>
      </c>
      <c r="AH71" s="93">
        <f t="shared" si="35"/>
        <v>0</v>
      </c>
      <c r="AI71" s="93">
        <f t="shared" si="39"/>
        <v>0</v>
      </c>
      <c r="AJ71" s="93">
        <f t="shared" si="41"/>
        <v>0</v>
      </c>
      <c r="AK71" s="93">
        <f t="shared" si="43"/>
        <v>0</v>
      </c>
      <c r="AL71" s="93">
        <f t="shared" si="45"/>
        <v>0</v>
      </c>
      <c r="AM71" s="93">
        <f t="shared" si="47"/>
        <v>0</v>
      </c>
      <c r="AN71" s="93">
        <f t="shared" si="49"/>
        <v>0</v>
      </c>
      <c r="AO71" s="93">
        <f t="shared" si="51"/>
        <v>0</v>
      </c>
      <c r="AP71" s="93">
        <f t="shared" si="53"/>
        <v>0</v>
      </c>
      <c r="AQ71" s="93">
        <f t="shared" si="55"/>
        <v>0</v>
      </c>
      <c r="AR71" s="93">
        <f t="shared" si="57"/>
        <v>0</v>
      </c>
      <c r="AS71" s="93">
        <f t="shared" si="59"/>
        <v>0</v>
      </c>
      <c r="AT71" s="93">
        <f t="shared" si="60"/>
        <v>0</v>
      </c>
      <c r="AU71" s="93">
        <f t="shared" si="61"/>
        <v>0</v>
      </c>
      <c r="AV71" s="93">
        <f t="shared" si="62"/>
        <v>0</v>
      </c>
      <c r="AW71" s="93">
        <f t="shared" si="63"/>
        <v>0</v>
      </c>
      <c r="AX71" s="93">
        <f t="shared" si="64"/>
        <v>0</v>
      </c>
      <c r="AY71" s="93">
        <f t="shared" si="65"/>
        <v>0</v>
      </c>
      <c r="AZ71" s="93">
        <f t="shared" si="66"/>
        <v>0</v>
      </c>
      <c r="BA71" s="93">
        <f t="shared" si="67"/>
        <v>0</v>
      </c>
      <c r="BB71" s="93">
        <f t="shared" si="68"/>
        <v>0</v>
      </c>
      <c r="BC71" s="93">
        <f t="shared" si="69"/>
        <v>0</v>
      </c>
      <c r="BD71" s="93">
        <f t="shared" si="70"/>
        <v>0</v>
      </c>
      <c r="BE71" s="93">
        <f t="shared" si="71"/>
        <v>0</v>
      </c>
      <c r="BF71" s="93">
        <f>BF$12*$B16/100</f>
        <v>0</v>
      </c>
      <c r="BG71" s="93"/>
      <c r="BH71" s="93"/>
      <c r="BI71" s="93"/>
      <c r="BJ71" s="93"/>
      <c r="BL71" s="94">
        <f t="shared" si="36"/>
        <v>233178.4551236452</v>
      </c>
    </row>
    <row r="72" spans="1:64" x14ac:dyDescent="0.25">
      <c r="A72" s="90">
        <f t="shared" si="37"/>
        <v>2078</v>
      </c>
      <c r="B72" s="92">
        <v>1.3625128665760007</v>
      </c>
      <c r="C72" s="93">
        <f t="shared" si="34"/>
        <v>1430.6385099048007</v>
      </c>
      <c r="D72" s="93">
        <f t="shared" si="38"/>
        <v>102646.77129119853</v>
      </c>
      <c r="E72" s="93">
        <f t="shared" si="40"/>
        <v>0</v>
      </c>
      <c r="F72" s="93">
        <f t="shared" si="42"/>
        <v>0</v>
      </c>
      <c r="G72" s="93">
        <f t="shared" si="44"/>
        <v>0</v>
      </c>
      <c r="H72" s="93">
        <f t="shared" si="46"/>
        <v>0</v>
      </c>
      <c r="I72" s="93">
        <f t="shared" si="48"/>
        <v>0</v>
      </c>
      <c r="J72" s="93">
        <f t="shared" si="50"/>
        <v>0</v>
      </c>
      <c r="K72" s="93">
        <f t="shared" si="52"/>
        <v>0</v>
      </c>
      <c r="L72" s="93">
        <f t="shared" si="54"/>
        <v>950.01273611530303</v>
      </c>
      <c r="M72" s="93">
        <f t="shared" si="56"/>
        <v>0</v>
      </c>
      <c r="N72" s="93">
        <f t="shared" si="58"/>
        <v>0</v>
      </c>
      <c r="O72" s="93">
        <f t="shared" si="15"/>
        <v>10589.895254419278</v>
      </c>
      <c r="P72" s="93">
        <f t="shared" si="16"/>
        <v>0</v>
      </c>
      <c r="Q72" s="93">
        <f t="shared" si="17"/>
        <v>13506.408564306048</v>
      </c>
      <c r="R72" s="93">
        <f t="shared" si="18"/>
        <v>0</v>
      </c>
      <c r="S72" s="93">
        <f t="shared" si="19"/>
        <v>0</v>
      </c>
      <c r="T72" s="93">
        <f t="shared" si="20"/>
        <v>0</v>
      </c>
      <c r="U72" s="93">
        <f t="shared" si="21"/>
        <v>0</v>
      </c>
      <c r="V72" s="93">
        <f t="shared" si="22"/>
        <v>0</v>
      </c>
      <c r="W72" s="93">
        <f t="shared" si="23"/>
        <v>0</v>
      </c>
      <c r="X72" s="93">
        <f t="shared" si="24"/>
        <v>0</v>
      </c>
      <c r="Y72" s="93">
        <f t="shared" si="25"/>
        <v>0</v>
      </c>
      <c r="Z72" s="93">
        <f t="shared" si="26"/>
        <v>0</v>
      </c>
      <c r="AA72" s="93">
        <f t="shared" si="27"/>
        <v>73832.108635816578</v>
      </c>
      <c r="AB72" s="93">
        <f t="shared" si="28"/>
        <v>18930.086164826665</v>
      </c>
      <c r="AC72" s="93">
        <f t="shared" si="29"/>
        <v>0</v>
      </c>
      <c r="AD72" s="93">
        <f t="shared" si="30"/>
        <v>0</v>
      </c>
      <c r="AE72" s="93">
        <f t="shared" si="31"/>
        <v>0</v>
      </c>
      <c r="AF72" s="93">
        <f t="shared" si="32"/>
        <v>0</v>
      </c>
      <c r="AG72" s="93">
        <f t="shared" si="33"/>
        <v>0</v>
      </c>
      <c r="AH72" s="93">
        <f t="shared" si="35"/>
        <v>0</v>
      </c>
      <c r="AI72" s="93">
        <f t="shared" si="39"/>
        <v>0</v>
      </c>
      <c r="AJ72" s="93">
        <f t="shared" si="41"/>
        <v>0</v>
      </c>
      <c r="AK72" s="93">
        <f t="shared" si="43"/>
        <v>0</v>
      </c>
      <c r="AL72" s="93">
        <f t="shared" si="45"/>
        <v>0</v>
      </c>
      <c r="AM72" s="93">
        <f t="shared" si="47"/>
        <v>0</v>
      </c>
      <c r="AN72" s="93">
        <f t="shared" si="49"/>
        <v>0</v>
      </c>
      <c r="AO72" s="93">
        <f t="shared" si="51"/>
        <v>0</v>
      </c>
      <c r="AP72" s="93">
        <f t="shared" si="53"/>
        <v>0</v>
      </c>
      <c r="AQ72" s="93">
        <f t="shared" si="55"/>
        <v>0</v>
      </c>
      <c r="AR72" s="93">
        <f t="shared" si="57"/>
        <v>0</v>
      </c>
      <c r="AS72" s="93">
        <f t="shared" si="59"/>
        <v>0</v>
      </c>
      <c r="AT72" s="93">
        <f t="shared" si="60"/>
        <v>0</v>
      </c>
      <c r="AU72" s="93">
        <f t="shared" si="61"/>
        <v>0</v>
      </c>
      <c r="AV72" s="93">
        <f t="shared" si="62"/>
        <v>0</v>
      </c>
      <c r="AW72" s="93">
        <f t="shared" si="63"/>
        <v>0</v>
      </c>
      <c r="AX72" s="93">
        <f t="shared" si="64"/>
        <v>0</v>
      </c>
      <c r="AY72" s="93">
        <f t="shared" si="65"/>
        <v>0</v>
      </c>
      <c r="AZ72" s="93">
        <f t="shared" si="66"/>
        <v>0</v>
      </c>
      <c r="BA72" s="93">
        <f t="shared" si="67"/>
        <v>0</v>
      </c>
      <c r="BB72" s="93">
        <f t="shared" si="68"/>
        <v>0</v>
      </c>
      <c r="BC72" s="93">
        <f t="shared" si="69"/>
        <v>0</v>
      </c>
      <c r="BD72" s="93">
        <f t="shared" si="70"/>
        <v>0</v>
      </c>
      <c r="BE72" s="93">
        <f t="shared" si="71"/>
        <v>0</v>
      </c>
      <c r="BF72" s="93">
        <f>BF$12*$B17/100</f>
        <v>0</v>
      </c>
      <c r="BG72" s="93">
        <f>BG$12*$B16/100</f>
        <v>0</v>
      </c>
      <c r="BH72" s="93"/>
      <c r="BI72" s="93"/>
      <c r="BJ72" s="93"/>
      <c r="BL72" s="94">
        <f t="shared" si="36"/>
        <v>221885.92115658722</v>
      </c>
    </row>
    <row r="73" spans="1:64" x14ac:dyDescent="0.25">
      <c r="A73" s="90">
        <f t="shared" si="37"/>
        <v>2079</v>
      </c>
      <c r="B73" s="92">
        <v>1.255838527572501</v>
      </c>
      <c r="C73" s="93">
        <f t="shared" si="34"/>
        <v>1318.6304539511259</v>
      </c>
      <c r="D73" s="93">
        <f t="shared" si="38"/>
        <v>95185.148858999411</v>
      </c>
      <c r="E73" s="93">
        <f t="shared" si="40"/>
        <v>0</v>
      </c>
      <c r="F73" s="93">
        <f t="shared" si="42"/>
        <v>0</v>
      </c>
      <c r="G73" s="93">
        <f t="shared" si="44"/>
        <v>0</v>
      </c>
      <c r="H73" s="93">
        <f t="shared" si="46"/>
        <v>0</v>
      </c>
      <c r="I73" s="93">
        <f t="shared" si="48"/>
        <v>0</v>
      </c>
      <c r="J73" s="93">
        <f t="shared" si="50"/>
        <v>0</v>
      </c>
      <c r="K73" s="93">
        <f t="shared" si="52"/>
        <v>0</v>
      </c>
      <c r="L73" s="93">
        <f t="shared" si="54"/>
        <v>905.8210856564059</v>
      </c>
      <c r="M73" s="93">
        <f t="shared" si="56"/>
        <v>0</v>
      </c>
      <c r="N73" s="93">
        <f t="shared" si="58"/>
        <v>0</v>
      </c>
      <c r="O73" s="93">
        <f t="shared" si="15"/>
        <v>10154.211273320427</v>
      </c>
      <c r="P73" s="93">
        <f t="shared" si="16"/>
        <v>0</v>
      </c>
      <c r="Q73" s="93">
        <f t="shared" si="17"/>
        <v>12989.614141662079</v>
      </c>
      <c r="R73" s="93">
        <f t="shared" si="18"/>
        <v>0</v>
      </c>
      <c r="S73" s="93">
        <f t="shared" si="19"/>
        <v>0</v>
      </c>
      <c r="T73" s="93">
        <f t="shared" si="20"/>
        <v>0</v>
      </c>
      <c r="U73" s="93">
        <f t="shared" si="21"/>
        <v>0</v>
      </c>
      <c r="V73" s="93">
        <f t="shared" si="22"/>
        <v>0</v>
      </c>
      <c r="W73" s="93">
        <f t="shared" si="23"/>
        <v>0</v>
      </c>
      <c r="X73" s="93">
        <f t="shared" si="24"/>
        <v>0</v>
      </c>
      <c r="Y73" s="93">
        <f t="shared" si="25"/>
        <v>0</v>
      </c>
      <c r="Z73" s="93">
        <f t="shared" si="26"/>
        <v>0</v>
      </c>
      <c r="AA73" s="93">
        <f t="shared" si="27"/>
        <v>71686.056126849769</v>
      </c>
      <c r="AB73" s="93">
        <f t="shared" si="28"/>
        <v>18390.978301715051</v>
      </c>
      <c r="AC73" s="93">
        <f t="shared" si="29"/>
        <v>0</v>
      </c>
      <c r="AD73" s="93">
        <f t="shared" si="30"/>
        <v>0</v>
      </c>
      <c r="AE73" s="93">
        <f t="shared" si="31"/>
        <v>0</v>
      </c>
      <c r="AF73" s="93">
        <f t="shared" si="32"/>
        <v>0</v>
      </c>
      <c r="AG73" s="93">
        <f t="shared" si="33"/>
        <v>0</v>
      </c>
      <c r="AH73" s="93">
        <f t="shared" si="35"/>
        <v>0</v>
      </c>
      <c r="AI73" s="93">
        <f t="shared" si="39"/>
        <v>0</v>
      </c>
      <c r="AJ73" s="93">
        <f t="shared" si="41"/>
        <v>0</v>
      </c>
      <c r="AK73" s="93">
        <f t="shared" si="43"/>
        <v>0</v>
      </c>
      <c r="AL73" s="93">
        <f t="shared" si="45"/>
        <v>0</v>
      </c>
      <c r="AM73" s="93">
        <f t="shared" si="47"/>
        <v>0</v>
      </c>
      <c r="AN73" s="93">
        <f t="shared" si="49"/>
        <v>0</v>
      </c>
      <c r="AO73" s="93">
        <f t="shared" si="51"/>
        <v>0</v>
      </c>
      <c r="AP73" s="93">
        <f t="shared" si="53"/>
        <v>0</v>
      </c>
      <c r="AQ73" s="93">
        <f t="shared" si="55"/>
        <v>0</v>
      </c>
      <c r="AR73" s="93">
        <f t="shared" si="57"/>
        <v>0</v>
      </c>
      <c r="AS73" s="93">
        <f t="shared" si="59"/>
        <v>0</v>
      </c>
      <c r="AT73" s="93">
        <f t="shared" si="60"/>
        <v>0</v>
      </c>
      <c r="AU73" s="93">
        <f t="shared" si="61"/>
        <v>0</v>
      </c>
      <c r="AV73" s="93">
        <f t="shared" si="62"/>
        <v>0</v>
      </c>
      <c r="AW73" s="93">
        <f t="shared" si="63"/>
        <v>0</v>
      </c>
      <c r="AX73" s="93">
        <f t="shared" si="64"/>
        <v>0</v>
      </c>
      <c r="AY73" s="93">
        <f t="shared" si="65"/>
        <v>0</v>
      </c>
      <c r="AZ73" s="93">
        <f t="shared" si="66"/>
        <v>0</v>
      </c>
      <c r="BA73" s="93">
        <f t="shared" si="67"/>
        <v>0</v>
      </c>
      <c r="BB73" s="93">
        <f t="shared" si="68"/>
        <v>0</v>
      </c>
      <c r="BC73" s="93">
        <f t="shared" si="69"/>
        <v>0</v>
      </c>
      <c r="BD73" s="93">
        <f t="shared" si="70"/>
        <v>0</v>
      </c>
      <c r="BE73" s="93">
        <f t="shared" si="71"/>
        <v>0</v>
      </c>
      <c r="BF73" s="93">
        <f>BF$12*$B18/100</f>
        <v>0</v>
      </c>
      <c r="BG73" s="93">
        <f>BG$12*$B17/100</f>
        <v>0</v>
      </c>
      <c r="BH73" s="93">
        <f>BH$12*$B16/100</f>
        <v>0</v>
      </c>
      <c r="BI73" s="93"/>
      <c r="BJ73" s="93"/>
      <c r="BL73" s="94">
        <f t="shared" si="36"/>
        <v>210630.46024215428</v>
      </c>
    </row>
    <row r="74" spans="1:64" x14ac:dyDescent="0.25">
      <c r="A74" s="90">
        <f t="shared" si="37"/>
        <v>2080</v>
      </c>
      <c r="B74" s="92">
        <v>1.1492873614957331</v>
      </c>
      <c r="C74" s="93">
        <f t="shared" si="34"/>
        <v>1206.7517295705197</v>
      </c>
      <c r="D74" s="93">
        <f t="shared" si="38"/>
        <v>87732.879536214925</v>
      </c>
      <c r="E74" s="93">
        <f t="shared" si="40"/>
        <v>0</v>
      </c>
      <c r="F74" s="93">
        <f t="shared" si="42"/>
        <v>0</v>
      </c>
      <c r="G74" s="93">
        <f t="shared" si="44"/>
        <v>0</v>
      </c>
      <c r="H74" s="93">
        <f t="shared" si="46"/>
        <v>0</v>
      </c>
      <c r="I74" s="93">
        <f t="shared" si="48"/>
        <v>0</v>
      </c>
      <c r="J74" s="93">
        <f t="shared" si="50"/>
        <v>0</v>
      </c>
      <c r="K74" s="93">
        <f t="shared" si="52"/>
        <v>0</v>
      </c>
      <c r="L74" s="93">
        <f t="shared" si="54"/>
        <v>861.7357891300968</v>
      </c>
      <c r="M74" s="93">
        <f t="shared" si="56"/>
        <v>0</v>
      </c>
      <c r="N74" s="93">
        <f t="shared" si="58"/>
        <v>0</v>
      </c>
      <c r="O74" s="93">
        <f t="shared" si="15"/>
        <v>9719.862423649578</v>
      </c>
      <c r="P74" s="93">
        <f t="shared" si="16"/>
        <v>0</v>
      </c>
      <c r="Q74" s="93">
        <f t="shared" si="17"/>
        <v>12474.677891569012</v>
      </c>
      <c r="R74" s="93">
        <f t="shared" si="18"/>
        <v>0</v>
      </c>
      <c r="S74" s="93">
        <f t="shared" si="19"/>
        <v>0</v>
      </c>
      <c r="T74" s="93">
        <f t="shared" si="20"/>
        <v>0</v>
      </c>
      <c r="U74" s="93">
        <f t="shared" si="21"/>
        <v>0</v>
      </c>
      <c r="V74" s="93">
        <f t="shared" si="22"/>
        <v>0</v>
      </c>
      <c r="W74" s="93">
        <f t="shared" si="23"/>
        <v>0</v>
      </c>
      <c r="X74" s="93">
        <f t="shared" si="24"/>
        <v>0</v>
      </c>
      <c r="Y74" s="93">
        <f t="shared" si="25"/>
        <v>0</v>
      </c>
      <c r="Z74" s="93">
        <f t="shared" si="26"/>
        <v>0</v>
      </c>
      <c r="AA74" s="93">
        <f t="shared" si="27"/>
        <v>69556.78510545539</v>
      </c>
      <c r="AB74" s="93">
        <f t="shared" si="28"/>
        <v>17856.4140605469</v>
      </c>
      <c r="AC74" s="93">
        <f t="shared" si="29"/>
        <v>0</v>
      </c>
      <c r="AD74" s="93">
        <f t="shared" si="30"/>
        <v>0</v>
      </c>
      <c r="AE74" s="93">
        <f t="shared" si="31"/>
        <v>0</v>
      </c>
      <c r="AF74" s="93">
        <f t="shared" si="32"/>
        <v>0</v>
      </c>
      <c r="AG74" s="93">
        <f t="shared" si="33"/>
        <v>0</v>
      </c>
      <c r="AH74" s="93">
        <f t="shared" si="35"/>
        <v>0</v>
      </c>
      <c r="AI74" s="93">
        <f t="shared" si="39"/>
        <v>0</v>
      </c>
      <c r="AJ74" s="93">
        <f t="shared" si="41"/>
        <v>0</v>
      </c>
      <c r="AK74" s="93">
        <f t="shared" si="43"/>
        <v>0</v>
      </c>
      <c r="AL74" s="93">
        <f t="shared" si="45"/>
        <v>0</v>
      </c>
      <c r="AM74" s="93">
        <f t="shared" si="47"/>
        <v>0</v>
      </c>
      <c r="AN74" s="93">
        <f t="shared" si="49"/>
        <v>0</v>
      </c>
      <c r="AO74" s="93">
        <f t="shared" si="51"/>
        <v>0</v>
      </c>
      <c r="AP74" s="93">
        <f t="shared" si="53"/>
        <v>0</v>
      </c>
      <c r="AQ74" s="93">
        <f t="shared" si="55"/>
        <v>0</v>
      </c>
      <c r="AR74" s="93">
        <f t="shared" si="57"/>
        <v>0</v>
      </c>
      <c r="AS74" s="93">
        <f t="shared" si="59"/>
        <v>0</v>
      </c>
      <c r="AT74" s="93">
        <f t="shared" si="60"/>
        <v>0</v>
      </c>
      <c r="AU74" s="93">
        <f t="shared" si="61"/>
        <v>0</v>
      </c>
      <c r="AV74" s="93">
        <f t="shared" si="62"/>
        <v>0</v>
      </c>
      <c r="AW74" s="93">
        <f t="shared" si="63"/>
        <v>0</v>
      </c>
      <c r="AX74" s="93">
        <f t="shared" si="64"/>
        <v>0</v>
      </c>
      <c r="AY74" s="93">
        <f t="shared" si="65"/>
        <v>0</v>
      </c>
      <c r="AZ74" s="93">
        <f t="shared" si="66"/>
        <v>0</v>
      </c>
      <c r="BA74" s="93">
        <f t="shared" si="67"/>
        <v>0</v>
      </c>
      <c r="BB74" s="93">
        <f t="shared" si="68"/>
        <v>0</v>
      </c>
      <c r="BC74" s="93">
        <f t="shared" si="69"/>
        <v>0</v>
      </c>
      <c r="BD74" s="93">
        <f t="shared" si="70"/>
        <v>0</v>
      </c>
      <c r="BE74" s="93">
        <f t="shared" si="71"/>
        <v>0</v>
      </c>
      <c r="BF74" s="93">
        <f>BF$12*$B19/100</f>
        <v>0</v>
      </c>
      <c r="BG74" s="93">
        <f>BG$12*$B18/100</f>
        <v>0</v>
      </c>
      <c r="BH74" s="93">
        <f>BH$12*$B17/100</f>
        <v>0</v>
      </c>
      <c r="BI74" s="93">
        <f>BI$12*$B16/100</f>
        <v>0</v>
      </c>
      <c r="BJ74" s="93"/>
      <c r="BL74" s="94">
        <f t="shared" si="36"/>
        <v>199409.10653613642</v>
      </c>
    </row>
    <row r="75" spans="1:64" ht="13.5" customHeight="1" x14ac:dyDescent="0.25">
      <c r="A75" s="90">
        <f t="shared" si="37"/>
        <v>2081</v>
      </c>
      <c r="B75" s="92">
        <v>1.0428495145115582</v>
      </c>
      <c r="C75" s="93">
        <f t="shared" si="34"/>
        <v>1094.991990237136</v>
      </c>
      <c r="D75" s="93">
        <f t="shared" si="38"/>
        <v>80289.215074091917</v>
      </c>
      <c r="E75" s="93">
        <f t="shared" si="40"/>
        <v>0</v>
      </c>
      <c r="F75" s="93">
        <f t="shared" si="42"/>
        <v>0</v>
      </c>
      <c r="G75" s="93">
        <f t="shared" si="44"/>
        <v>0</v>
      </c>
      <c r="H75" s="93">
        <f t="shared" si="46"/>
        <v>0</v>
      </c>
      <c r="I75" s="93">
        <f t="shared" si="48"/>
        <v>0</v>
      </c>
      <c r="J75" s="93">
        <f t="shared" si="50"/>
        <v>0</v>
      </c>
      <c r="K75" s="93">
        <f t="shared" si="52"/>
        <v>0</v>
      </c>
      <c r="L75" s="93">
        <f t="shared" si="54"/>
        <v>817.74833822176868</v>
      </c>
      <c r="M75" s="93">
        <f t="shared" si="56"/>
        <v>0</v>
      </c>
      <c r="N75" s="93">
        <f t="shared" si="58"/>
        <v>0</v>
      </c>
      <c r="O75" s="93">
        <f t="shared" si="15"/>
        <v>9286.7418948924915</v>
      </c>
      <c r="P75" s="93">
        <f t="shared" si="16"/>
        <v>0</v>
      </c>
      <c r="Q75" s="93">
        <f t="shared" si="17"/>
        <v>11961.451160222776</v>
      </c>
      <c r="R75" s="93">
        <f t="shared" si="18"/>
        <v>0</v>
      </c>
      <c r="S75" s="93">
        <f t="shared" si="19"/>
        <v>0</v>
      </c>
      <c r="T75" s="93">
        <f t="shared" si="20"/>
        <v>0</v>
      </c>
      <c r="U75" s="93">
        <f t="shared" si="21"/>
        <v>0</v>
      </c>
      <c r="V75" s="93">
        <f t="shared" si="22"/>
        <v>0</v>
      </c>
      <c r="W75" s="93">
        <f t="shared" si="23"/>
        <v>0</v>
      </c>
      <c r="X75" s="93">
        <f t="shared" si="24"/>
        <v>0</v>
      </c>
      <c r="Y75" s="93">
        <f t="shared" si="25"/>
        <v>0</v>
      </c>
      <c r="Z75" s="93">
        <f t="shared" si="26"/>
        <v>0</v>
      </c>
      <c r="AA75" s="93">
        <f t="shared" si="27"/>
        <v>67442.953052627636</v>
      </c>
      <c r="AB75" s="93">
        <f t="shared" si="28"/>
        <v>17326.029951566732</v>
      </c>
      <c r="AC75" s="93">
        <f t="shared" si="29"/>
        <v>0</v>
      </c>
      <c r="AD75" s="93">
        <f t="shared" si="30"/>
        <v>0</v>
      </c>
      <c r="AE75" s="93">
        <f t="shared" si="31"/>
        <v>0</v>
      </c>
      <c r="AF75" s="93">
        <f t="shared" si="32"/>
        <v>0</v>
      </c>
      <c r="AG75" s="93">
        <f t="shared" si="33"/>
        <v>0</v>
      </c>
      <c r="AH75" s="93">
        <f t="shared" si="35"/>
        <v>0</v>
      </c>
      <c r="AI75" s="93">
        <f t="shared" si="39"/>
        <v>0</v>
      </c>
      <c r="AJ75" s="93">
        <f t="shared" si="41"/>
        <v>0</v>
      </c>
      <c r="AK75" s="93">
        <f t="shared" si="43"/>
        <v>0</v>
      </c>
      <c r="AL75" s="93">
        <f t="shared" si="45"/>
        <v>0</v>
      </c>
      <c r="AM75" s="93">
        <f t="shared" si="47"/>
        <v>0</v>
      </c>
      <c r="AN75" s="93">
        <f t="shared" si="49"/>
        <v>0</v>
      </c>
      <c r="AO75" s="93">
        <f t="shared" si="51"/>
        <v>0</v>
      </c>
      <c r="AP75" s="93">
        <f t="shared" si="53"/>
        <v>0</v>
      </c>
      <c r="AQ75" s="93">
        <f t="shared" si="55"/>
        <v>0</v>
      </c>
      <c r="AR75" s="93">
        <f t="shared" si="57"/>
        <v>0</v>
      </c>
      <c r="AS75" s="93">
        <f t="shared" si="59"/>
        <v>0</v>
      </c>
      <c r="AT75" s="93">
        <f t="shared" si="60"/>
        <v>0</v>
      </c>
      <c r="AU75" s="93">
        <f t="shared" si="61"/>
        <v>0</v>
      </c>
      <c r="AV75" s="93">
        <f t="shared" si="62"/>
        <v>0</v>
      </c>
      <c r="AW75" s="93">
        <f t="shared" si="63"/>
        <v>0</v>
      </c>
      <c r="AX75" s="93">
        <f t="shared" si="64"/>
        <v>0</v>
      </c>
      <c r="AY75" s="93">
        <f t="shared" si="65"/>
        <v>0</v>
      </c>
      <c r="AZ75" s="93">
        <f t="shared" si="66"/>
        <v>0</v>
      </c>
      <c r="BA75" s="93">
        <f t="shared" si="67"/>
        <v>0</v>
      </c>
      <c r="BB75" s="93">
        <f t="shared" si="68"/>
        <v>0</v>
      </c>
      <c r="BC75" s="93">
        <f t="shared" si="69"/>
        <v>0</v>
      </c>
      <c r="BD75" s="93">
        <f t="shared" si="70"/>
        <v>0</v>
      </c>
      <c r="BE75" s="93">
        <f t="shared" si="71"/>
        <v>0</v>
      </c>
      <c r="BF75" s="93">
        <f>BF$12*$B20/100</f>
        <v>0</v>
      </c>
      <c r="BG75" s="93">
        <f>BG$12*$B19/100</f>
        <v>0</v>
      </c>
      <c r="BH75" s="93">
        <f>BH$12*$B18/100</f>
        <v>0</v>
      </c>
      <c r="BI75" s="93">
        <f>BI$12*$B17/100</f>
        <v>0</v>
      </c>
      <c r="BJ75" s="93">
        <f>BJ$12*$B16/100</f>
        <v>0</v>
      </c>
      <c r="BL75" s="94">
        <f t="shared" si="36"/>
        <v>188219.13146186047</v>
      </c>
    </row>
    <row r="76" spans="1:64" x14ac:dyDescent="0.25">
      <c r="A76" s="90">
        <f t="shared" ref="A76:A96" si="72">A75+1</f>
        <v>2082</v>
      </c>
      <c r="B76" s="92">
        <v>0.93651592109256909</v>
      </c>
      <c r="C76" s="93">
        <f t="shared" si="34"/>
        <v>983.34171714719753</v>
      </c>
      <c r="D76" s="93">
        <f t="shared" si="38"/>
        <v>72853.467083777447</v>
      </c>
      <c r="E76" s="93">
        <f t="shared" si="40"/>
        <v>0</v>
      </c>
      <c r="F76" s="93">
        <f t="shared" si="42"/>
        <v>0</v>
      </c>
      <c r="G76" s="93">
        <f t="shared" si="44"/>
        <v>0</v>
      </c>
      <c r="H76" s="93">
        <f t="shared" si="46"/>
        <v>0</v>
      </c>
      <c r="I76" s="93">
        <f t="shared" si="48"/>
        <v>0</v>
      </c>
      <c r="J76" s="93">
        <f t="shared" si="50"/>
        <v>0</v>
      </c>
      <c r="K76" s="93">
        <f t="shared" si="52"/>
        <v>0</v>
      </c>
      <c r="L76" s="93">
        <f t="shared" si="54"/>
        <v>773.85090528198282</v>
      </c>
      <c r="M76" s="93">
        <f t="shared" si="56"/>
        <v>0</v>
      </c>
      <c r="N76" s="93">
        <f t="shared" si="58"/>
        <v>0</v>
      </c>
      <c r="O76" s="93">
        <f t="shared" si="15"/>
        <v>8854.751421376066</v>
      </c>
      <c r="P76" s="93">
        <f t="shared" si="16"/>
        <v>0</v>
      </c>
      <c r="Q76" s="93">
        <f t="shared" si="17"/>
        <v>11449.797186123624</v>
      </c>
      <c r="R76" s="93">
        <f t="shared" si="18"/>
        <v>0</v>
      </c>
      <c r="S76" s="93">
        <f t="shared" si="19"/>
        <v>0</v>
      </c>
      <c r="T76" s="93">
        <f t="shared" si="20"/>
        <v>0</v>
      </c>
      <c r="U76" s="93">
        <f t="shared" si="21"/>
        <v>0</v>
      </c>
      <c r="V76" s="93">
        <f t="shared" si="22"/>
        <v>0</v>
      </c>
      <c r="W76" s="93">
        <f t="shared" si="23"/>
        <v>0</v>
      </c>
      <c r="X76" s="93">
        <f t="shared" si="24"/>
        <v>0</v>
      </c>
      <c r="Y76" s="93">
        <f t="shared" si="25"/>
        <v>0</v>
      </c>
      <c r="Z76" s="93">
        <f t="shared" si="26"/>
        <v>0</v>
      </c>
      <c r="AA76" s="93">
        <f t="shared" si="27"/>
        <v>65343.324850881181</v>
      </c>
      <c r="AB76" s="93">
        <f t="shared" si="28"/>
        <v>16799.491564199499</v>
      </c>
      <c r="AC76" s="93">
        <f t="shared" si="29"/>
        <v>0</v>
      </c>
      <c r="AD76" s="93">
        <f t="shared" si="30"/>
        <v>0</v>
      </c>
      <c r="AE76" s="93">
        <f t="shared" si="31"/>
        <v>0</v>
      </c>
      <c r="AF76" s="93">
        <f t="shared" si="32"/>
        <v>0</v>
      </c>
      <c r="AG76" s="93">
        <f t="shared" si="33"/>
        <v>0</v>
      </c>
      <c r="AH76" s="93">
        <f t="shared" si="35"/>
        <v>0</v>
      </c>
      <c r="AI76" s="93">
        <f t="shared" si="39"/>
        <v>0</v>
      </c>
      <c r="AJ76" s="93">
        <f t="shared" si="41"/>
        <v>0</v>
      </c>
      <c r="AK76" s="93">
        <f t="shared" si="43"/>
        <v>0</v>
      </c>
      <c r="AL76" s="93">
        <f t="shared" si="45"/>
        <v>0</v>
      </c>
      <c r="AM76" s="93">
        <f t="shared" si="47"/>
        <v>0</v>
      </c>
      <c r="AN76" s="93">
        <f t="shared" si="49"/>
        <v>0</v>
      </c>
      <c r="AO76" s="93">
        <f t="shared" si="51"/>
        <v>0</v>
      </c>
      <c r="AP76" s="93">
        <f t="shared" si="53"/>
        <v>0</v>
      </c>
      <c r="AQ76" s="93">
        <f t="shared" si="55"/>
        <v>0</v>
      </c>
      <c r="AR76" s="93">
        <f t="shared" si="57"/>
        <v>0</v>
      </c>
      <c r="AS76" s="93">
        <f t="shared" si="59"/>
        <v>0</v>
      </c>
      <c r="AT76" s="93">
        <f t="shared" si="60"/>
        <v>0</v>
      </c>
      <c r="AU76" s="93">
        <f t="shared" si="61"/>
        <v>0</v>
      </c>
      <c r="AV76" s="93">
        <f t="shared" si="62"/>
        <v>0</v>
      </c>
      <c r="AW76" s="93">
        <f t="shared" si="63"/>
        <v>0</v>
      </c>
      <c r="AX76" s="93">
        <f t="shared" si="64"/>
        <v>0</v>
      </c>
      <c r="AY76" s="93">
        <f t="shared" si="65"/>
        <v>0</v>
      </c>
      <c r="AZ76" s="93">
        <f t="shared" si="66"/>
        <v>0</v>
      </c>
      <c r="BA76" s="93">
        <f t="shared" si="67"/>
        <v>0</v>
      </c>
      <c r="BB76" s="93">
        <f t="shared" si="68"/>
        <v>0</v>
      </c>
      <c r="BC76" s="93">
        <f t="shared" si="69"/>
        <v>0</v>
      </c>
      <c r="BD76" s="93">
        <f t="shared" si="70"/>
        <v>0</v>
      </c>
      <c r="BE76" s="93">
        <f t="shared" si="71"/>
        <v>0</v>
      </c>
      <c r="BF76" s="93">
        <f t="shared" ref="BF76:BF95" si="73">BF$12*$B21/100</f>
        <v>0</v>
      </c>
      <c r="BG76" s="93">
        <f t="shared" ref="BG76:BG95" si="74">BG$12*$B20/100</f>
        <v>0</v>
      </c>
      <c r="BH76" s="93">
        <f t="shared" ref="BH76:BH95" si="75">BH$12*$B19/100</f>
        <v>0</v>
      </c>
      <c r="BI76" s="93">
        <f t="shared" ref="BI76:BI95" si="76">BI$12*$B18/100</f>
        <v>0</v>
      </c>
      <c r="BJ76" s="93">
        <f t="shared" ref="BJ76:BJ95" si="77">BJ$12*$B17/100</f>
        <v>0</v>
      </c>
      <c r="BL76" s="94">
        <f t="shared" ref="BL76:BL96" si="78">SUM(C76:BK76)</f>
        <v>177058.02472878702</v>
      </c>
    </row>
    <row r="77" spans="1:64" x14ac:dyDescent="0.25">
      <c r="A77" s="90">
        <f t="shared" si="72"/>
        <v>2083</v>
      </c>
      <c r="B77" s="92">
        <v>6.3536733253072661</v>
      </c>
      <c r="C77" s="93">
        <f t="shared" si="34"/>
        <v>6671.3569915726293</v>
      </c>
      <c r="D77" s="93">
        <f t="shared" si="38"/>
        <v>65425.002247526878</v>
      </c>
      <c r="E77" s="93">
        <f t="shared" si="40"/>
        <v>0</v>
      </c>
      <c r="F77" s="93">
        <f t="shared" si="42"/>
        <v>0</v>
      </c>
      <c r="G77" s="93">
        <f t="shared" si="44"/>
        <v>0</v>
      </c>
      <c r="H77" s="93">
        <f t="shared" si="46"/>
        <v>0</v>
      </c>
      <c r="I77" s="93">
        <f t="shared" si="48"/>
        <v>0</v>
      </c>
      <c r="J77" s="93">
        <f t="shared" si="50"/>
        <v>0</v>
      </c>
      <c r="K77" s="93">
        <f t="shared" si="52"/>
        <v>0</v>
      </c>
      <c r="L77" s="93">
        <f t="shared" si="54"/>
        <v>730.03628887325613</v>
      </c>
      <c r="M77" s="93">
        <f t="shared" si="56"/>
        <v>0</v>
      </c>
      <c r="N77" s="93">
        <f t="shared" si="58"/>
        <v>0</v>
      </c>
      <c r="O77" s="93">
        <f t="shared" si="15"/>
        <v>8423.8005986810513</v>
      </c>
      <c r="P77" s="93">
        <f t="shared" si="16"/>
        <v>0</v>
      </c>
      <c r="Q77" s="93">
        <f t="shared" si="17"/>
        <v>10939.590148691788</v>
      </c>
      <c r="R77" s="93">
        <f t="shared" si="18"/>
        <v>0</v>
      </c>
      <c r="S77" s="93">
        <f t="shared" si="19"/>
        <v>0</v>
      </c>
      <c r="T77" s="93">
        <f t="shared" si="20"/>
        <v>0</v>
      </c>
      <c r="U77" s="93">
        <f t="shared" si="21"/>
        <v>0</v>
      </c>
      <c r="V77" s="93">
        <f t="shared" si="22"/>
        <v>0</v>
      </c>
      <c r="W77" s="93">
        <f t="shared" si="23"/>
        <v>0</v>
      </c>
      <c r="X77" s="93">
        <f t="shared" si="24"/>
        <v>0</v>
      </c>
      <c r="Y77" s="93">
        <f t="shared" si="25"/>
        <v>0</v>
      </c>
      <c r="Z77" s="93">
        <f t="shared" si="26"/>
        <v>0</v>
      </c>
      <c r="AA77" s="93">
        <f t="shared" si="27"/>
        <v>63256.764192129544</v>
      </c>
      <c r="AB77" s="93">
        <f t="shared" si="28"/>
        <v>16276.491240716176</v>
      </c>
      <c r="AC77" s="93">
        <f t="shared" si="29"/>
        <v>0</v>
      </c>
      <c r="AD77" s="93">
        <f t="shared" si="30"/>
        <v>0</v>
      </c>
      <c r="AE77" s="93">
        <f t="shared" si="31"/>
        <v>0</v>
      </c>
      <c r="AF77" s="93">
        <f t="shared" si="32"/>
        <v>0</v>
      </c>
      <c r="AG77" s="93">
        <f t="shared" si="33"/>
        <v>0</v>
      </c>
      <c r="AH77" s="93">
        <f t="shared" si="35"/>
        <v>0</v>
      </c>
      <c r="AI77" s="93">
        <f t="shared" si="39"/>
        <v>0</v>
      </c>
      <c r="AJ77" s="93">
        <f t="shared" si="41"/>
        <v>0</v>
      </c>
      <c r="AK77" s="93">
        <f t="shared" si="43"/>
        <v>0</v>
      </c>
      <c r="AL77" s="93">
        <f t="shared" si="45"/>
        <v>0</v>
      </c>
      <c r="AM77" s="93">
        <f t="shared" si="47"/>
        <v>0</v>
      </c>
      <c r="AN77" s="93">
        <f t="shared" si="49"/>
        <v>0</v>
      </c>
      <c r="AO77" s="93">
        <f t="shared" si="51"/>
        <v>0</v>
      </c>
      <c r="AP77" s="93">
        <f t="shared" si="53"/>
        <v>0</v>
      </c>
      <c r="AQ77" s="93">
        <f t="shared" si="55"/>
        <v>0</v>
      </c>
      <c r="AR77" s="93">
        <f t="shared" si="57"/>
        <v>0</v>
      </c>
      <c r="AS77" s="93">
        <f t="shared" si="59"/>
        <v>0</v>
      </c>
      <c r="AT77" s="93">
        <f t="shared" si="60"/>
        <v>0</v>
      </c>
      <c r="AU77" s="93">
        <f t="shared" si="61"/>
        <v>0</v>
      </c>
      <c r="AV77" s="93">
        <f t="shared" si="62"/>
        <v>0</v>
      </c>
      <c r="AW77" s="93">
        <f t="shared" si="63"/>
        <v>0</v>
      </c>
      <c r="AX77" s="93">
        <f t="shared" si="64"/>
        <v>0</v>
      </c>
      <c r="AY77" s="93">
        <f t="shared" si="65"/>
        <v>0</v>
      </c>
      <c r="AZ77" s="93">
        <f t="shared" si="66"/>
        <v>0</v>
      </c>
      <c r="BA77" s="93">
        <f t="shared" si="67"/>
        <v>0</v>
      </c>
      <c r="BB77" s="93">
        <f t="shared" si="68"/>
        <v>0</v>
      </c>
      <c r="BC77" s="93">
        <f t="shared" si="69"/>
        <v>0</v>
      </c>
      <c r="BD77" s="93">
        <f t="shared" si="70"/>
        <v>0</v>
      </c>
      <c r="BE77" s="93">
        <f t="shared" si="71"/>
        <v>0</v>
      </c>
      <c r="BF77" s="93">
        <f t="shared" si="73"/>
        <v>0</v>
      </c>
      <c r="BG77" s="93">
        <f t="shared" si="74"/>
        <v>0</v>
      </c>
      <c r="BH77" s="93">
        <f t="shared" si="75"/>
        <v>0</v>
      </c>
      <c r="BI77" s="93">
        <f t="shared" si="76"/>
        <v>0</v>
      </c>
      <c r="BJ77" s="93">
        <f t="shared" si="77"/>
        <v>0</v>
      </c>
      <c r="BL77" s="94">
        <f t="shared" si="78"/>
        <v>171723.04170819133</v>
      </c>
    </row>
    <row r="78" spans="1:64" x14ac:dyDescent="0.25">
      <c r="A78" s="90">
        <f t="shared" si="72"/>
        <v>2084</v>
      </c>
      <c r="B78" s="92">
        <v>0</v>
      </c>
      <c r="C78" s="93">
        <f t="shared" si="34"/>
        <v>0</v>
      </c>
      <c r="D78" s="93">
        <f t="shared" si="38"/>
        <v>443867.61850596563</v>
      </c>
      <c r="E78" s="93">
        <f t="shared" si="40"/>
        <v>0</v>
      </c>
      <c r="F78" s="93">
        <f t="shared" si="42"/>
        <v>0</v>
      </c>
      <c r="G78" s="93">
        <f t="shared" si="44"/>
        <v>0</v>
      </c>
      <c r="H78" s="93">
        <f t="shared" si="46"/>
        <v>0</v>
      </c>
      <c r="I78" s="93">
        <f t="shared" si="48"/>
        <v>0</v>
      </c>
      <c r="J78" s="93">
        <f t="shared" si="50"/>
        <v>0</v>
      </c>
      <c r="K78" s="93">
        <f t="shared" si="52"/>
        <v>0</v>
      </c>
      <c r="L78" s="93">
        <f t="shared" si="54"/>
        <v>686.29786367310373</v>
      </c>
      <c r="M78" s="93">
        <f t="shared" si="56"/>
        <v>0</v>
      </c>
      <c r="N78" s="93">
        <f t="shared" si="58"/>
        <v>0</v>
      </c>
      <c r="O78" s="93">
        <f t="shared" si="15"/>
        <v>7993.8062547417303</v>
      </c>
      <c r="P78" s="93">
        <f t="shared" si="16"/>
        <v>0</v>
      </c>
      <c r="Q78" s="93">
        <f t="shared" si="17"/>
        <v>10430.714292993885</v>
      </c>
      <c r="R78" s="93">
        <f t="shared" si="18"/>
        <v>0</v>
      </c>
      <c r="S78" s="93">
        <f t="shared" si="19"/>
        <v>0</v>
      </c>
      <c r="T78" s="93">
        <f t="shared" si="20"/>
        <v>0</v>
      </c>
      <c r="U78" s="93">
        <f t="shared" si="21"/>
        <v>0</v>
      </c>
      <c r="V78" s="93">
        <f t="shared" si="22"/>
        <v>0</v>
      </c>
      <c r="W78" s="93">
        <f t="shared" si="23"/>
        <v>0</v>
      </c>
      <c r="X78" s="93">
        <f t="shared" si="24"/>
        <v>0</v>
      </c>
      <c r="Y78" s="93">
        <f t="shared" si="25"/>
        <v>0</v>
      </c>
      <c r="Z78" s="93">
        <f t="shared" si="26"/>
        <v>0</v>
      </c>
      <c r="AA78" s="93">
        <f t="shared" si="27"/>
        <v>61182.225672933113</v>
      </c>
      <c r="AB78" s="93">
        <f t="shared" si="28"/>
        <v>15756.745936006049</v>
      </c>
      <c r="AC78" s="93">
        <f t="shared" si="29"/>
        <v>0</v>
      </c>
      <c r="AD78" s="93">
        <f t="shared" si="30"/>
        <v>0</v>
      </c>
      <c r="AE78" s="93">
        <f t="shared" si="31"/>
        <v>0</v>
      </c>
      <c r="AF78" s="93">
        <f t="shared" si="32"/>
        <v>0</v>
      </c>
      <c r="AG78" s="93">
        <f t="shared" si="33"/>
        <v>0</v>
      </c>
      <c r="AH78" s="93">
        <f t="shared" si="35"/>
        <v>0</v>
      </c>
      <c r="AI78" s="93">
        <f t="shared" si="39"/>
        <v>0</v>
      </c>
      <c r="AJ78" s="93">
        <f t="shared" si="41"/>
        <v>0</v>
      </c>
      <c r="AK78" s="93">
        <f t="shared" si="43"/>
        <v>0</v>
      </c>
      <c r="AL78" s="93">
        <f t="shared" si="45"/>
        <v>0</v>
      </c>
      <c r="AM78" s="93">
        <f t="shared" si="47"/>
        <v>0</v>
      </c>
      <c r="AN78" s="93">
        <f t="shared" si="49"/>
        <v>0</v>
      </c>
      <c r="AO78" s="93">
        <f t="shared" si="51"/>
        <v>0</v>
      </c>
      <c r="AP78" s="93">
        <f t="shared" si="53"/>
        <v>0</v>
      </c>
      <c r="AQ78" s="93">
        <f t="shared" si="55"/>
        <v>0</v>
      </c>
      <c r="AR78" s="93">
        <f t="shared" si="57"/>
        <v>0</v>
      </c>
      <c r="AS78" s="93">
        <f t="shared" si="59"/>
        <v>0</v>
      </c>
      <c r="AT78" s="93">
        <f t="shared" si="60"/>
        <v>0</v>
      </c>
      <c r="AU78" s="93">
        <f t="shared" si="61"/>
        <v>0</v>
      </c>
      <c r="AV78" s="93">
        <f t="shared" si="62"/>
        <v>0</v>
      </c>
      <c r="AW78" s="93">
        <f t="shared" si="63"/>
        <v>0</v>
      </c>
      <c r="AX78" s="93">
        <f t="shared" si="64"/>
        <v>0</v>
      </c>
      <c r="AY78" s="93">
        <f t="shared" si="65"/>
        <v>0</v>
      </c>
      <c r="AZ78" s="93">
        <f t="shared" si="66"/>
        <v>0</v>
      </c>
      <c r="BA78" s="93">
        <f t="shared" si="67"/>
        <v>0</v>
      </c>
      <c r="BB78" s="93">
        <f t="shared" si="68"/>
        <v>0</v>
      </c>
      <c r="BC78" s="93">
        <f t="shared" si="69"/>
        <v>0</v>
      </c>
      <c r="BD78" s="93">
        <f t="shared" si="70"/>
        <v>0</v>
      </c>
      <c r="BE78" s="93">
        <f t="shared" si="71"/>
        <v>0</v>
      </c>
      <c r="BF78" s="93">
        <f t="shared" si="73"/>
        <v>0</v>
      </c>
      <c r="BG78" s="93">
        <f t="shared" si="74"/>
        <v>0</v>
      </c>
      <c r="BH78" s="93">
        <f t="shared" si="75"/>
        <v>0</v>
      </c>
      <c r="BI78" s="93">
        <f t="shared" si="76"/>
        <v>0</v>
      </c>
      <c r="BJ78" s="93">
        <f t="shared" si="77"/>
        <v>0</v>
      </c>
      <c r="BL78" s="94">
        <f t="shared" si="78"/>
        <v>539917.40852631349</v>
      </c>
    </row>
    <row r="79" spans="1:64" x14ac:dyDescent="0.25">
      <c r="A79" s="90">
        <f t="shared" si="72"/>
        <v>2085</v>
      </c>
      <c r="B79" s="92">
        <v>0</v>
      </c>
      <c r="C79" s="93">
        <f t="shared" si="34"/>
        <v>0</v>
      </c>
      <c r="D79" s="93">
        <f t="shared" si="38"/>
        <v>0</v>
      </c>
      <c r="E79" s="93">
        <f t="shared" si="40"/>
        <v>0</v>
      </c>
      <c r="F79" s="93">
        <f t="shared" si="42"/>
        <v>0</v>
      </c>
      <c r="G79" s="93">
        <f t="shared" si="44"/>
        <v>0</v>
      </c>
      <c r="H79" s="93">
        <f t="shared" si="46"/>
        <v>0</v>
      </c>
      <c r="I79" s="93">
        <f t="shared" si="48"/>
        <v>0</v>
      </c>
      <c r="J79" s="93">
        <f t="shared" si="50"/>
        <v>0</v>
      </c>
      <c r="K79" s="93">
        <f t="shared" si="52"/>
        <v>0</v>
      </c>
      <c r="L79" s="93">
        <f t="shared" si="54"/>
        <v>642.62953438483976</v>
      </c>
      <c r="M79" s="93">
        <f t="shared" si="56"/>
        <v>0</v>
      </c>
      <c r="N79" s="93">
        <f t="shared" si="58"/>
        <v>0</v>
      </c>
      <c r="O79" s="93">
        <f t="shared" si="15"/>
        <v>7564.6918712576489</v>
      </c>
      <c r="P79" s="93">
        <f t="shared" si="16"/>
        <v>0</v>
      </c>
      <c r="Q79" s="93">
        <f t="shared" si="17"/>
        <v>9923.0631244912001</v>
      </c>
      <c r="R79" s="93">
        <f t="shared" si="18"/>
        <v>0</v>
      </c>
      <c r="S79" s="93">
        <f t="shared" si="19"/>
        <v>0</v>
      </c>
      <c r="T79" s="93">
        <f t="shared" si="20"/>
        <v>0</v>
      </c>
      <c r="U79" s="93">
        <f t="shared" si="21"/>
        <v>0</v>
      </c>
      <c r="V79" s="93">
        <f t="shared" si="22"/>
        <v>0</v>
      </c>
      <c r="W79" s="93">
        <f t="shared" si="23"/>
        <v>0</v>
      </c>
      <c r="X79" s="93">
        <f t="shared" si="24"/>
        <v>0</v>
      </c>
      <c r="Y79" s="93">
        <f t="shared" si="25"/>
        <v>0</v>
      </c>
      <c r="Z79" s="93">
        <f t="shared" si="26"/>
        <v>0</v>
      </c>
      <c r="AA79" s="93">
        <f t="shared" si="27"/>
        <v>59118.747522127473</v>
      </c>
      <c r="AB79" s="93">
        <f t="shared" si="28"/>
        <v>15239.99524856726</v>
      </c>
      <c r="AC79" s="93">
        <f t="shared" si="29"/>
        <v>0</v>
      </c>
      <c r="AD79" s="93">
        <f t="shared" si="30"/>
        <v>0</v>
      </c>
      <c r="AE79" s="93">
        <f t="shared" si="31"/>
        <v>0</v>
      </c>
      <c r="AF79" s="93">
        <f t="shared" si="32"/>
        <v>0</v>
      </c>
      <c r="AG79" s="93">
        <f t="shared" si="33"/>
        <v>0</v>
      </c>
      <c r="AH79" s="93">
        <f t="shared" si="35"/>
        <v>0</v>
      </c>
      <c r="AI79" s="93">
        <f t="shared" si="39"/>
        <v>0</v>
      </c>
      <c r="AJ79" s="93">
        <f t="shared" si="41"/>
        <v>0</v>
      </c>
      <c r="AK79" s="93">
        <f t="shared" si="43"/>
        <v>0</v>
      </c>
      <c r="AL79" s="93">
        <f t="shared" si="45"/>
        <v>0</v>
      </c>
      <c r="AM79" s="93">
        <f t="shared" si="47"/>
        <v>0</v>
      </c>
      <c r="AN79" s="93">
        <f t="shared" si="49"/>
        <v>0</v>
      </c>
      <c r="AO79" s="93">
        <f t="shared" si="51"/>
        <v>0</v>
      </c>
      <c r="AP79" s="93">
        <f t="shared" si="53"/>
        <v>0</v>
      </c>
      <c r="AQ79" s="93">
        <f t="shared" si="55"/>
        <v>0</v>
      </c>
      <c r="AR79" s="93">
        <f t="shared" si="57"/>
        <v>0</v>
      </c>
      <c r="AS79" s="93">
        <f t="shared" si="59"/>
        <v>0</v>
      </c>
      <c r="AT79" s="93">
        <f t="shared" si="60"/>
        <v>0</v>
      </c>
      <c r="AU79" s="93">
        <f t="shared" si="61"/>
        <v>0</v>
      </c>
      <c r="AV79" s="93">
        <f t="shared" si="62"/>
        <v>0</v>
      </c>
      <c r="AW79" s="93">
        <f t="shared" si="63"/>
        <v>0</v>
      </c>
      <c r="AX79" s="93">
        <f t="shared" si="64"/>
        <v>0</v>
      </c>
      <c r="AY79" s="93">
        <f t="shared" si="65"/>
        <v>0</v>
      </c>
      <c r="AZ79" s="93">
        <f t="shared" si="66"/>
        <v>0</v>
      </c>
      <c r="BA79" s="93">
        <f t="shared" si="67"/>
        <v>0</v>
      </c>
      <c r="BB79" s="93">
        <f t="shared" si="68"/>
        <v>0</v>
      </c>
      <c r="BC79" s="93">
        <f t="shared" si="69"/>
        <v>0</v>
      </c>
      <c r="BD79" s="93">
        <f t="shared" si="70"/>
        <v>0</v>
      </c>
      <c r="BE79" s="93">
        <f t="shared" si="71"/>
        <v>0</v>
      </c>
      <c r="BF79" s="93">
        <f t="shared" si="73"/>
        <v>0</v>
      </c>
      <c r="BG79" s="93">
        <f t="shared" si="74"/>
        <v>0</v>
      </c>
      <c r="BH79" s="93">
        <f t="shared" si="75"/>
        <v>0</v>
      </c>
      <c r="BI79" s="93">
        <f t="shared" si="76"/>
        <v>0</v>
      </c>
      <c r="BJ79" s="93">
        <f t="shared" si="77"/>
        <v>0</v>
      </c>
      <c r="BL79" s="94">
        <f t="shared" si="78"/>
        <v>92489.127300828419</v>
      </c>
    </row>
    <row r="80" spans="1:64" x14ac:dyDescent="0.25">
      <c r="A80" s="90">
        <f t="shared" si="72"/>
        <v>2086</v>
      </c>
      <c r="B80" s="92">
        <v>0</v>
      </c>
      <c r="C80" s="93">
        <f t="shared" si="34"/>
        <v>0</v>
      </c>
      <c r="D80" s="93">
        <f t="shared" si="38"/>
        <v>0</v>
      </c>
      <c r="E80" s="93">
        <f t="shared" si="40"/>
        <v>0</v>
      </c>
      <c r="F80" s="93">
        <f t="shared" si="42"/>
        <v>0</v>
      </c>
      <c r="G80" s="93">
        <f t="shared" si="44"/>
        <v>0</v>
      </c>
      <c r="H80" s="93">
        <f t="shared" si="46"/>
        <v>0</v>
      </c>
      <c r="I80" s="93">
        <f t="shared" si="48"/>
        <v>0</v>
      </c>
      <c r="J80" s="93">
        <f t="shared" si="50"/>
        <v>0</v>
      </c>
      <c r="K80" s="93">
        <f t="shared" si="52"/>
        <v>0</v>
      </c>
      <c r="L80" s="93">
        <f t="shared" si="54"/>
        <v>599.02569333551321</v>
      </c>
      <c r="M80" s="93">
        <f t="shared" si="56"/>
        <v>0</v>
      </c>
      <c r="N80" s="93">
        <f t="shared" si="58"/>
        <v>0</v>
      </c>
      <c r="O80" s="93">
        <f t="shared" si="15"/>
        <v>7136.3870513923912</v>
      </c>
      <c r="P80" s="93">
        <f t="shared" si="16"/>
        <v>0</v>
      </c>
      <c r="Q80" s="93">
        <f t="shared" si="17"/>
        <v>9416.5386682081134</v>
      </c>
      <c r="R80" s="93">
        <f t="shared" si="18"/>
        <v>0</v>
      </c>
      <c r="S80" s="93">
        <f t="shared" si="19"/>
        <v>0</v>
      </c>
      <c r="T80" s="93">
        <f t="shared" si="20"/>
        <v>0</v>
      </c>
      <c r="U80" s="93">
        <f t="shared" si="21"/>
        <v>0</v>
      </c>
      <c r="V80" s="93">
        <f t="shared" si="22"/>
        <v>0</v>
      </c>
      <c r="W80" s="93">
        <f t="shared" si="23"/>
        <v>0</v>
      </c>
      <c r="X80" s="93">
        <f t="shared" si="24"/>
        <v>0</v>
      </c>
      <c r="Y80" s="93">
        <f t="shared" si="25"/>
        <v>0</v>
      </c>
      <c r="Z80" s="93">
        <f t="shared" si="26"/>
        <v>0</v>
      </c>
      <c r="AA80" s="93">
        <f t="shared" si="27"/>
        <v>57065.444910241378</v>
      </c>
      <c r="AB80" s="93">
        <f t="shared" si="28"/>
        <v>14725.999609018099</v>
      </c>
      <c r="AC80" s="93">
        <f t="shared" si="29"/>
        <v>0</v>
      </c>
      <c r="AD80" s="93">
        <f t="shared" si="30"/>
        <v>0</v>
      </c>
      <c r="AE80" s="93">
        <f t="shared" si="31"/>
        <v>0</v>
      </c>
      <c r="AF80" s="93">
        <f t="shared" si="32"/>
        <v>0</v>
      </c>
      <c r="AG80" s="93">
        <f t="shared" si="33"/>
        <v>0</v>
      </c>
      <c r="AH80" s="93">
        <f t="shared" si="35"/>
        <v>0</v>
      </c>
      <c r="AI80" s="93">
        <f t="shared" si="39"/>
        <v>0</v>
      </c>
      <c r="AJ80" s="93">
        <f t="shared" si="41"/>
        <v>0</v>
      </c>
      <c r="AK80" s="93">
        <f t="shared" si="43"/>
        <v>0</v>
      </c>
      <c r="AL80" s="93">
        <f t="shared" si="45"/>
        <v>0</v>
      </c>
      <c r="AM80" s="93">
        <f t="shared" si="47"/>
        <v>0</v>
      </c>
      <c r="AN80" s="93">
        <f t="shared" si="49"/>
        <v>0</v>
      </c>
      <c r="AO80" s="93">
        <f t="shared" si="51"/>
        <v>0</v>
      </c>
      <c r="AP80" s="93">
        <f t="shared" si="53"/>
        <v>0</v>
      </c>
      <c r="AQ80" s="93">
        <f t="shared" si="55"/>
        <v>0</v>
      </c>
      <c r="AR80" s="93">
        <f t="shared" si="57"/>
        <v>0</v>
      </c>
      <c r="AS80" s="93">
        <f t="shared" si="59"/>
        <v>0</v>
      </c>
      <c r="AT80" s="93">
        <f t="shared" si="60"/>
        <v>0</v>
      </c>
      <c r="AU80" s="93">
        <f t="shared" si="61"/>
        <v>0</v>
      </c>
      <c r="AV80" s="93">
        <f t="shared" si="62"/>
        <v>0</v>
      </c>
      <c r="AW80" s="93">
        <f t="shared" si="63"/>
        <v>0</v>
      </c>
      <c r="AX80" s="93">
        <f t="shared" si="64"/>
        <v>0</v>
      </c>
      <c r="AY80" s="93">
        <f t="shared" si="65"/>
        <v>0</v>
      </c>
      <c r="AZ80" s="93">
        <f t="shared" si="66"/>
        <v>0</v>
      </c>
      <c r="BA80" s="93">
        <f t="shared" si="67"/>
        <v>0</v>
      </c>
      <c r="BB80" s="93">
        <f t="shared" si="68"/>
        <v>0</v>
      </c>
      <c r="BC80" s="93">
        <f t="shared" si="69"/>
        <v>0</v>
      </c>
      <c r="BD80" s="93">
        <f t="shared" si="70"/>
        <v>0</v>
      </c>
      <c r="BE80" s="93">
        <f t="shared" si="71"/>
        <v>0</v>
      </c>
      <c r="BF80" s="93">
        <f t="shared" si="73"/>
        <v>0</v>
      </c>
      <c r="BG80" s="93">
        <f t="shared" si="74"/>
        <v>0</v>
      </c>
      <c r="BH80" s="93">
        <f t="shared" si="75"/>
        <v>0</v>
      </c>
      <c r="BI80" s="93">
        <f t="shared" si="76"/>
        <v>0</v>
      </c>
      <c r="BJ80" s="93">
        <f t="shared" si="77"/>
        <v>0</v>
      </c>
      <c r="BL80" s="94">
        <f t="shared" si="78"/>
        <v>88943.39593219549</v>
      </c>
    </row>
    <row r="81" spans="1:64" x14ac:dyDescent="0.25">
      <c r="A81" s="90">
        <f t="shared" si="72"/>
        <v>2087</v>
      </c>
      <c r="B81" s="95">
        <v>0</v>
      </c>
      <c r="C81" s="93">
        <f t="shared" si="34"/>
        <v>0</v>
      </c>
      <c r="D81" s="93">
        <f t="shared" si="38"/>
        <v>0</v>
      </c>
      <c r="E81" s="93">
        <f t="shared" si="40"/>
        <v>0</v>
      </c>
      <c r="F81" s="93">
        <f t="shared" si="42"/>
        <v>0</v>
      </c>
      <c r="G81" s="93">
        <f t="shared" si="44"/>
        <v>0</v>
      </c>
      <c r="H81" s="93">
        <f t="shared" si="46"/>
        <v>0</v>
      </c>
      <c r="I81" s="93">
        <f t="shared" si="48"/>
        <v>0</v>
      </c>
      <c r="J81" s="93">
        <f t="shared" si="50"/>
        <v>0</v>
      </c>
      <c r="K81" s="93">
        <f t="shared" si="52"/>
        <v>0</v>
      </c>
      <c r="L81" s="93">
        <f t="shared" si="54"/>
        <v>555.48118146600882</v>
      </c>
      <c r="M81" s="93">
        <f t="shared" si="56"/>
        <v>0</v>
      </c>
      <c r="N81" s="93">
        <f t="shared" si="58"/>
        <v>0</v>
      </c>
      <c r="O81" s="93">
        <f t="shared" si="15"/>
        <v>6708.8270300564482</v>
      </c>
      <c r="P81" s="93">
        <f t="shared" si="16"/>
        <v>0</v>
      </c>
      <c r="Q81" s="93">
        <f t="shared" si="17"/>
        <v>8911.0507871670598</v>
      </c>
      <c r="R81" s="93">
        <f t="shared" si="18"/>
        <v>0</v>
      </c>
      <c r="S81" s="93">
        <f t="shared" si="19"/>
        <v>0</v>
      </c>
      <c r="T81" s="93">
        <f t="shared" si="20"/>
        <v>0</v>
      </c>
      <c r="U81" s="93">
        <f t="shared" si="21"/>
        <v>0</v>
      </c>
      <c r="V81" s="93">
        <f t="shared" si="22"/>
        <v>0</v>
      </c>
      <c r="W81" s="93">
        <f t="shared" si="23"/>
        <v>0</v>
      </c>
      <c r="X81" s="93">
        <f t="shared" si="24"/>
        <v>0</v>
      </c>
      <c r="Y81" s="93">
        <f t="shared" si="25"/>
        <v>0</v>
      </c>
      <c r="Z81" s="93">
        <f t="shared" si="26"/>
        <v>0</v>
      </c>
      <c r="AA81" s="93">
        <f t="shared" si="27"/>
        <v>55021.503794161246</v>
      </c>
      <c r="AB81" s="93">
        <f t="shared" si="28"/>
        <v>14214.538613527404</v>
      </c>
      <c r="AC81" s="93">
        <f t="shared" si="29"/>
        <v>0</v>
      </c>
      <c r="AD81" s="93">
        <f t="shared" si="30"/>
        <v>0</v>
      </c>
      <c r="AE81" s="93">
        <f t="shared" si="31"/>
        <v>0</v>
      </c>
      <c r="AF81" s="93">
        <f t="shared" si="32"/>
        <v>0</v>
      </c>
      <c r="AG81" s="93">
        <f t="shared" si="33"/>
        <v>0</v>
      </c>
      <c r="AH81" s="93">
        <f t="shared" si="35"/>
        <v>0</v>
      </c>
      <c r="AI81" s="93">
        <f t="shared" si="39"/>
        <v>0</v>
      </c>
      <c r="AJ81" s="93">
        <f t="shared" si="41"/>
        <v>0</v>
      </c>
      <c r="AK81" s="93">
        <f t="shared" si="43"/>
        <v>0</v>
      </c>
      <c r="AL81" s="93">
        <f t="shared" si="45"/>
        <v>0</v>
      </c>
      <c r="AM81" s="93">
        <f t="shared" si="47"/>
        <v>0</v>
      </c>
      <c r="AN81" s="93">
        <f t="shared" si="49"/>
        <v>0</v>
      </c>
      <c r="AO81" s="93">
        <f t="shared" si="51"/>
        <v>0</v>
      </c>
      <c r="AP81" s="93">
        <f t="shared" si="53"/>
        <v>0</v>
      </c>
      <c r="AQ81" s="93">
        <f t="shared" si="55"/>
        <v>0</v>
      </c>
      <c r="AR81" s="93">
        <f t="shared" si="57"/>
        <v>0</v>
      </c>
      <c r="AS81" s="93">
        <f t="shared" si="59"/>
        <v>0</v>
      </c>
      <c r="AT81" s="93">
        <f t="shared" si="60"/>
        <v>0</v>
      </c>
      <c r="AU81" s="93">
        <f t="shared" si="61"/>
        <v>0</v>
      </c>
      <c r="AV81" s="93">
        <f t="shared" si="62"/>
        <v>0</v>
      </c>
      <c r="AW81" s="93">
        <f t="shared" si="63"/>
        <v>0</v>
      </c>
      <c r="AX81" s="93">
        <f t="shared" si="64"/>
        <v>0</v>
      </c>
      <c r="AY81" s="93">
        <f t="shared" si="65"/>
        <v>0</v>
      </c>
      <c r="AZ81" s="93">
        <f t="shared" si="66"/>
        <v>0</v>
      </c>
      <c r="BA81" s="93">
        <f t="shared" si="67"/>
        <v>0</v>
      </c>
      <c r="BB81" s="93">
        <f t="shared" si="68"/>
        <v>0</v>
      </c>
      <c r="BC81" s="93">
        <f t="shared" si="69"/>
        <v>0</v>
      </c>
      <c r="BD81" s="93">
        <f t="shared" si="70"/>
        <v>0</v>
      </c>
      <c r="BE81" s="93">
        <f t="shared" si="71"/>
        <v>0</v>
      </c>
      <c r="BF81" s="93">
        <f t="shared" si="73"/>
        <v>0</v>
      </c>
      <c r="BG81" s="93">
        <f t="shared" si="74"/>
        <v>0</v>
      </c>
      <c r="BH81" s="93">
        <f t="shared" si="75"/>
        <v>0</v>
      </c>
      <c r="BI81" s="93">
        <f t="shared" si="76"/>
        <v>0</v>
      </c>
      <c r="BJ81" s="93">
        <f t="shared" si="77"/>
        <v>0</v>
      </c>
      <c r="BL81" s="94">
        <f t="shared" si="78"/>
        <v>85411.401406378165</v>
      </c>
    </row>
    <row r="82" spans="1:64" x14ac:dyDescent="0.25">
      <c r="A82" s="90">
        <f t="shared" si="72"/>
        <v>2088</v>
      </c>
      <c r="B82" s="95">
        <v>0</v>
      </c>
      <c r="C82" s="93">
        <f t="shared" si="34"/>
        <v>0</v>
      </c>
      <c r="D82" s="93">
        <f t="shared" si="38"/>
        <v>0</v>
      </c>
      <c r="E82" s="93">
        <f t="shared" si="40"/>
        <v>0</v>
      </c>
      <c r="F82" s="93">
        <f t="shared" si="42"/>
        <v>0</v>
      </c>
      <c r="G82" s="93">
        <f t="shared" si="44"/>
        <v>0</v>
      </c>
      <c r="H82" s="93">
        <f t="shared" si="46"/>
        <v>0</v>
      </c>
      <c r="I82" s="93">
        <f t="shared" si="48"/>
        <v>0</v>
      </c>
      <c r="J82" s="93">
        <f t="shared" si="50"/>
        <v>0</v>
      </c>
      <c r="K82" s="93">
        <f t="shared" si="52"/>
        <v>0</v>
      </c>
      <c r="L82" s="93">
        <f t="shared" si="54"/>
        <v>511.99125244194096</v>
      </c>
      <c r="M82" s="93">
        <f t="shared" si="56"/>
        <v>0</v>
      </c>
      <c r="N82" s="93">
        <f t="shared" si="58"/>
        <v>0</v>
      </c>
      <c r="O82" s="93">
        <f t="shared" si="15"/>
        <v>6281.9522233674761</v>
      </c>
      <c r="P82" s="93">
        <f t="shared" si="16"/>
        <v>0</v>
      </c>
      <c r="Q82" s="93">
        <f t="shared" si="17"/>
        <v>8406.516555348675</v>
      </c>
      <c r="R82" s="93">
        <f t="shared" si="18"/>
        <v>0</v>
      </c>
      <c r="S82" s="93">
        <f t="shared" si="19"/>
        <v>0</v>
      </c>
      <c r="T82" s="93">
        <f t="shared" si="20"/>
        <v>0</v>
      </c>
      <c r="U82" s="93">
        <f t="shared" si="21"/>
        <v>0</v>
      </c>
      <c r="V82" s="93">
        <f t="shared" si="22"/>
        <v>0</v>
      </c>
      <c r="W82" s="93">
        <f t="shared" si="23"/>
        <v>0</v>
      </c>
      <c r="X82" s="93">
        <f t="shared" si="24"/>
        <v>0</v>
      </c>
      <c r="Y82" s="93">
        <f t="shared" si="25"/>
        <v>0</v>
      </c>
      <c r="Z82" s="93">
        <f t="shared" si="26"/>
        <v>0</v>
      </c>
      <c r="AA82" s="93">
        <f t="shared" si="27"/>
        <v>52986.17525422261</v>
      </c>
      <c r="AB82" s="93">
        <f t="shared" si="28"/>
        <v>13705.40949057049</v>
      </c>
      <c r="AC82" s="93">
        <f t="shared" si="29"/>
        <v>0</v>
      </c>
      <c r="AD82" s="93">
        <f t="shared" si="30"/>
        <v>0</v>
      </c>
      <c r="AE82" s="93">
        <f t="shared" si="31"/>
        <v>0</v>
      </c>
      <c r="AF82" s="93">
        <f t="shared" si="32"/>
        <v>0</v>
      </c>
      <c r="AG82" s="93">
        <f t="shared" si="33"/>
        <v>0</v>
      </c>
      <c r="AH82" s="93">
        <f t="shared" si="35"/>
        <v>0</v>
      </c>
      <c r="AI82" s="93">
        <f t="shared" si="39"/>
        <v>0</v>
      </c>
      <c r="AJ82" s="93">
        <f t="shared" si="41"/>
        <v>0</v>
      </c>
      <c r="AK82" s="93">
        <f t="shared" si="43"/>
        <v>0</v>
      </c>
      <c r="AL82" s="93">
        <f t="shared" si="45"/>
        <v>0</v>
      </c>
      <c r="AM82" s="93">
        <f t="shared" si="47"/>
        <v>0</v>
      </c>
      <c r="AN82" s="93">
        <f t="shared" si="49"/>
        <v>0</v>
      </c>
      <c r="AO82" s="93">
        <f t="shared" si="51"/>
        <v>0</v>
      </c>
      <c r="AP82" s="93">
        <f t="shared" si="53"/>
        <v>0</v>
      </c>
      <c r="AQ82" s="93">
        <f t="shared" si="55"/>
        <v>0</v>
      </c>
      <c r="AR82" s="93">
        <f t="shared" si="57"/>
        <v>0</v>
      </c>
      <c r="AS82" s="93">
        <f t="shared" si="59"/>
        <v>0</v>
      </c>
      <c r="AT82" s="93">
        <f t="shared" si="60"/>
        <v>0</v>
      </c>
      <c r="AU82" s="93">
        <f t="shared" si="61"/>
        <v>0</v>
      </c>
      <c r="AV82" s="93">
        <f t="shared" si="62"/>
        <v>0</v>
      </c>
      <c r="AW82" s="93">
        <f t="shared" si="63"/>
        <v>0</v>
      </c>
      <c r="AX82" s="93">
        <f t="shared" si="64"/>
        <v>0</v>
      </c>
      <c r="AY82" s="93">
        <f t="shared" si="65"/>
        <v>0</v>
      </c>
      <c r="AZ82" s="93">
        <f t="shared" si="66"/>
        <v>0</v>
      </c>
      <c r="BA82" s="93">
        <f t="shared" si="67"/>
        <v>0</v>
      </c>
      <c r="BB82" s="93">
        <f t="shared" si="68"/>
        <v>0</v>
      </c>
      <c r="BC82" s="93">
        <f t="shared" si="69"/>
        <v>0</v>
      </c>
      <c r="BD82" s="93">
        <f t="shared" si="70"/>
        <v>0</v>
      </c>
      <c r="BE82" s="93">
        <f t="shared" si="71"/>
        <v>0</v>
      </c>
      <c r="BF82" s="93">
        <f t="shared" si="73"/>
        <v>0</v>
      </c>
      <c r="BG82" s="93">
        <f t="shared" si="74"/>
        <v>0</v>
      </c>
      <c r="BH82" s="93">
        <f t="shared" si="75"/>
        <v>0</v>
      </c>
      <c r="BI82" s="93">
        <f t="shared" si="76"/>
        <v>0</v>
      </c>
      <c r="BJ82" s="93">
        <f t="shared" si="77"/>
        <v>0</v>
      </c>
      <c r="BL82" s="94">
        <f t="shared" si="78"/>
        <v>81892.044775951188</v>
      </c>
    </row>
    <row r="83" spans="1:64" x14ac:dyDescent="0.25">
      <c r="A83" s="90">
        <f t="shared" si="72"/>
        <v>2089</v>
      </c>
      <c r="B83" s="95">
        <v>0</v>
      </c>
      <c r="C83" s="93">
        <f t="shared" si="34"/>
        <v>0</v>
      </c>
      <c r="D83" s="93">
        <f t="shared" si="38"/>
        <v>0</v>
      </c>
      <c r="E83" s="93">
        <f t="shared" si="40"/>
        <v>0</v>
      </c>
      <c r="F83" s="93">
        <f t="shared" si="42"/>
        <v>0</v>
      </c>
      <c r="G83" s="93">
        <f t="shared" si="44"/>
        <v>0</v>
      </c>
      <c r="H83" s="93">
        <f t="shared" si="46"/>
        <v>0</v>
      </c>
      <c r="I83" s="93">
        <f t="shared" si="48"/>
        <v>0</v>
      </c>
      <c r="J83" s="93">
        <f t="shared" si="50"/>
        <v>0</v>
      </c>
      <c r="K83" s="93">
        <f t="shared" si="52"/>
        <v>0</v>
      </c>
      <c r="L83" s="93">
        <f t="shared" si="54"/>
        <v>468.55153963567471</v>
      </c>
      <c r="M83" s="93">
        <f t="shared" si="56"/>
        <v>0</v>
      </c>
      <c r="N83" s="93">
        <f t="shared" si="58"/>
        <v>0</v>
      </c>
      <c r="O83" s="93">
        <f t="shared" si="15"/>
        <v>5855.7078141537168</v>
      </c>
      <c r="P83" s="93">
        <f t="shared" si="16"/>
        <v>0</v>
      </c>
      <c r="Q83" s="93">
        <f t="shared" si="17"/>
        <v>7902.859680815146</v>
      </c>
      <c r="R83" s="93">
        <f t="shared" si="18"/>
        <v>0</v>
      </c>
      <c r="S83" s="93">
        <f t="shared" si="19"/>
        <v>0</v>
      </c>
      <c r="T83" s="93">
        <f t="shared" si="20"/>
        <v>0</v>
      </c>
      <c r="U83" s="93">
        <f t="shared" si="21"/>
        <v>0</v>
      </c>
      <c r="V83" s="93">
        <f t="shared" si="22"/>
        <v>0</v>
      </c>
      <c r="W83" s="93">
        <f t="shared" si="23"/>
        <v>0</v>
      </c>
      <c r="X83" s="93">
        <f t="shared" si="24"/>
        <v>0</v>
      </c>
      <c r="Y83" s="93">
        <f t="shared" si="25"/>
        <v>0</v>
      </c>
      <c r="Z83" s="93">
        <f t="shared" si="26"/>
        <v>0</v>
      </c>
      <c r="AA83" s="93">
        <f t="shared" si="27"/>
        <v>50958.770284334154</v>
      </c>
      <c r="AB83" s="93">
        <f t="shared" si="28"/>
        <v>13198.425690344657</v>
      </c>
      <c r="AC83" s="93">
        <f t="shared" si="29"/>
        <v>0</v>
      </c>
      <c r="AD83" s="93">
        <f t="shared" si="30"/>
        <v>0</v>
      </c>
      <c r="AE83" s="93">
        <f t="shared" si="31"/>
        <v>0</v>
      </c>
      <c r="AF83" s="93">
        <f t="shared" si="32"/>
        <v>0</v>
      </c>
      <c r="AG83" s="93">
        <f t="shared" si="33"/>
        <v>0</v>
      </c>
      <c r="AH83" s="93">
        <f t="shared" si="35"/>
        <v>0</v>
      </c>
      <c r="AI83" s="93">
        <f t="shared" si="39"/>
        <v>0</v>
      </c>
      <c r="AJ83" s="93">
        <f t="shared" si="41"/>
        <v>0</v>
      </c>
      <c r="AK83" s="93">
        <f t="shared" si="43"/>
        <v>0</v>
      </c>
      <c r="AL83" s="93">
        <f t="shared" si="45"/>
        <v>0</v>
      </c>
      <c r="AM83" s="93">
        <f t="shared" si="47"/>
        <v>0</v>
      </c>
      <c r="AN83" s="93">
        <f t="shared" si="49"/>
        <v>0</v>
      </c>
      <c r="AO83" s="93">
        <f t="shared" si="51"/>
        <v>0</v>
      </c>
      <c r="AP83" s="93">
        <f t="shared" si="53"/>
        <v>0</v>
      </c>
      <c r="AQ83" s="93">
        <f t="shared" si="55"/>
        <v>0</v>
      </c>
      <c r="AR83" s="93">
        <f t="shared" si="57"/>
        <v>0</v>
      </c>
      <c r="AS83" s="93">
        <f t="shared" si="59"/>
        <v>0</v>
      </c>
      <c r="AT83" s="93">
        <f t="shared" si="60"/>
        <v>0</v>
      </c>
      <c r="AU83" s="93">
        <f t="shared" si="61"/>
        <v>0</v>
      </c>
      <c r="AV83" s="93">
        <f t="shared" si="62"/>
        <v>0</v>
      </c>
      <c r="AW83" s="93">
        <f t="shared" si="63"/>
        <v>0</v>
      </c>
      <c r="AX83" s="93">
        <f t="shared" si="64"/>
        <v>0</v>
      </c>
      <c r="AY83" s="93">
        <f t="shared" si="65"/>
        <v>0</v>
      </c>
      <c r="AZ83" s="93">
        <f t="shared" si="66"/>
        <v>0</v>
      </c>
      <c r="BA83" s="93">
        <f t="shared" si="67"/>
        <v>0</v>
      </c>
      <c r="BB83" s="93">
        <f t="shared" si="68"/>
        <v>0</v>
      </c>
      <c r="BC83" s="93">
        <f t="shared" si="69"/>
        <v>0</v>
      </c>
      <c r="BD83" s="93">
        <f t="shared" si="70"/>
        <v>0</v>
      </c>
      <c r="BE83" s="93">
        <f t="shared" si="71"/>
        <v>0</v>
      </c>
      <c r="BF83" s="93">
        <f t="shared" si="73"/>
        <v>0</v>
      </c>
      <c r="BG83" s="93">
        <f t="shared" si="74"/>
        <v>0</v>
      </c>
      <c r="BH83" s="93">
        <f t="shared" si="75"/>
        <v>0</v>
      </c>
      <c r="BI83" s="93">
        <f t="shared" si="76"/>
        <v>0</v>
      </c>
      <c r="BJ83" s="93">
        <f t="shared" si="77"/>
        <v>0</v>
      </c>
      <c r="BL83" s="94">
        <f t="shared" si="78"/>
        <v>78384.315009283338</v>
      </c>
    </row>
    <row r="84" spans="1:64" x14ac:dyDescent="0.25">
      <c r="A84" s="90">
        <f t="shared" si="72"/>
        <v>2090</v>
      </c>
      <c r="B84" s="95">
        <v>0</v>
      </c>
      <c r="C84" s="93">
        <f t="shared" si="34"/>
        <v>0</v>
      </c>
      <c r="D84" s="93">
        <f t="shared" si="38"/>
        <v>0</v>
      </c>
      <c r="E84" s="93">
        <f t="shared" si="40"/>
        <v>0</v>
      </c>
      <c r="F84" s="93">
        <f t="shared" si="42"/>
        <v>0</v>
      </c>
      <c r="G84" s="93">
        <f t="shared" si="44"/>
        <v>0</v>
      </c>
      <c r="H84" s="93">
        <f t="shared" si="46"/>
        <v>0</v>
      </c>
      <c r="I84" s="93">
        <f t="shared" si="48"/>
        <v>0</v>
      </c>
      <c r="J84" s="93">
        <f t="shared" si="50"/>
        <v>0</v>
      </c>
      <c r="K84" s="93">
        <f t="shared" si="52"/>
        <v>0</v>
      </c>
      <c r="L84" s="93">
        <f t="shared" si="54"/>
        <v>425.15802574978602</v>
      </c>
      <c r="M84" s="93">
        <f t="shared" si="56"/>
        <v>0</v>
      </c>
      <c r="N84" s="93">
        <f t="shared" si="58"/>
        <v>0</v>
      </c>
      <c r="O84" s="93">
        <f t="shared" si="15"/>
        <v>5430.0433706171516</v>
      </c>
      <c r="P84" s="93">
        <f t="shared" si="16"/>
        <v>0</v>
      </c>
      <c r="Q84" s="93">
        <f t="shared" si="17"/>
        <v>7400.0099749836845</v>
      </c>
      <c r="R84" s="93">
        <f t="shared" si="18"/>
        <v>0</v>
      </c>
      <c r="S84" s="93">
        <f t="shared" si="19"/>
        <v>0</v>
      </c>
      <c r="T84" s="93">
        <f t="shared" si="20"/>
        <v>0</v>
      </c>
      <c r="U84" s="93">
        <f t="shared" si="21"/>
        <v>0</v>
      </c>
      <c r="V84" s="93">
        <f t="shared" si="22"/>
        <v>0</v>
      </c>
      <c r="W84" s="93">
        <f t="shared" si="23"/>
        <v>0</v>
      </c>
      <c r="X84" s="93">
        <f t="shared" si="24"/>
        <v>0</v>
      </c>
      <c r="Y84" s="93">
        <f t="shared" si="25"/>
        <v>0</v>
      </c>
      <c r="Z84" s="93">
        <f t="shared" si="26"/>
        <v>0</v>
      </c>
      <c r="AA84" s="93">
        <f t="shared" si="27"/>
        <v>48938.654998891849</v>
      </c>
      <c r="AB84" s="93">
        <f t="shared" si="28"/>
        <v>12693.415587031417</v>
      </c>
      <c r="AC84" s="93">
        <f t="shared" si="29"/>
        <v>0</v>
      </c>
      <c r="AD84" s="93">
        <f t="shared" si="30"/>
        <v>0</v>
      </c>
      <c r="AE84" s="93">
        <f t="shared" si="31"/>
        <v>0</v>
      </c>
      <c r="AF84" s="93">
        <f t="shared" si="32"/>
        <v>0</v>
      </c>
      <c r="AG84" s="93">
        <f t="shared" si="33"/>
        <v>0</v>
      </c>
      <c r="AH84" s="93">
        <f t="shared" si="35"/>
        <v>0</v>
      </c>
      <c r="AI84" s="93">
        <f t="shared" si="39"/>
        <v>0</v>
      </c>
      <c r="AJ84" s="93">
        <f t="shared" si="41"/>
        <v>0</v>
      </c>
      <c r="AK84" s="93">
        <f t="shared" si="43"/>
        <v>0</v>
      </c>
      <c r="AL84" s="93">
        <f t="shared" si="45"/>
        <v>0</v>
      </c>
      <c r="AM84" s="93">
        <f t="shared" si="47"/>
        <v>0</v>
      </c>
      <c r="AN84" s="93">
        <f t="shared" si="49"/>
        <v>0</v>
      </c>
      <c r="AO84" s="93">
        <f t="shared" si="51"/>
        <v>0</v>
      </c>
      <c r="AP84" s="93">
        <f t="shared" si="53"/>
        <v>0</v>
      </c>
      <c r="AQ84" s="93">
        <f t="shared" si="55"/>
        <v>0</v>
      </c>
      <c r="AR84" s="93">
        <f t="shared" si="57"/>
        <v>0</v>
      </c>
      <c r="AS84" s="93">
        <f t="shared" si="59"/>
        <v>0</v>
      </c>
      <c r="AT84" s="93">
        <f t="shared" si="60"/>
        <v>0</v>
      </c>
      <c r="AU84" s="93">
        <f t="shared" si="61"/>
        <v>0</v>
      </c>
      <c r="AV84" s="93">
        <f t="shared" si="62"/>
        <v>0</v>
      </c>
      <c r="AW84" s="93">
        <f t="shared" si="63"/>
        <v>0</v>
      </c>
      <c r="AX84" s="93">
        <f t="shared" si="64"/>
        <v>0</v>
      </c>
      <c r="AY84" s="93">
        <f t="shared" si="65"/>
        <v>0</v>
      </c>
      <c r="AZ84" s="93">
        <f t="shared" si="66"/>
        <v>0</v>
      </c>
      <c r="BA84" s="93">
        <f t="shared" si="67"/>
        <v>0</v>
      </c>
      <c r="BB84" s="93">
        <f t="shared" si="68"/>
        <v>0</v>
      </c>
      <c r="BC84" s="93">
        <f t="shared" si="69"/>
        <v>0</v>
      </c>
      <c r="BD84" s="93">
        <f t="shared" si="70"/>
        <v>0</v>
      </c>
      <c r="BE84" s="93">
        <f t="shared" si="71"/>
        <v>0</v>
      </c>
      <c r="BF84" s="93">
        <f t="shared" si="73"/>
        <v>0</v>
      </c>
      <c r="BG84" s="93">
        <f t="shared" si="74"/>
        <v>0</v>
      </c>
      <c r="BH84" s="93">
        <f t="shared" si="75"/>
        <v>0</v>
      </c>
      <c r="BI84" s="93">
        <f t="shared" si="76"/>
        <v>0</v>
      </c>
      <c r="BJ84" s="93">
        <f t="shared" si="77"/>
        <v>0</v>
      </c>
      <c r="BL84" s="94">
        <f t="shared" si="78"/>
        <v>74887.281957273881</v>
      </c>
    </row>
    <row r="85" spans="1:64" x14ac:dyDescent="0.25">
      <c r="A85" s="90">
        <f t="shared" si="72"/>
        <v>2091</v>
      </c>
      <c r="B85" s="95">
        <v>0</v>
      </c>
      <c r="C85" s="93">
        <f t="shared" si="34"/>
        <v>0</v>
      </c>
      <c r="D85" s="93">
        <f t="shared" si="38"/>
        <v>0</v>
      </c>
      <c r="E85" s="93">
        <f t="shared" si="40"/>
        <v>0</v>
      </c>
      <c r="F85" s="93">
        <f t="shared" si="42"/>
        <v>0</v>
      </c>
      <c r="G85" s="93">
        <f t="shared" si="44"/>
        <v>0</v>
      </c>
      <c r="H85" s="93">
        <f t="shared" si="46"/>
        <v>0</v>
      </c>
      <c r="I85" s="93">
        <f t="shared" si="48"/>
        <v>0</v>
      </c>
      <c r="J85" s="93">
        <f t="shared" si="50"/>
        <v>0</v>
      </c>
      <c r="K85" s="93">
        <f t="shared" si="52"/>
        <v>0</v>
      </c>
      <c r="L85" s="93">
        <f t="shared" si="54"/>
        <v>381.80701487064465</v>
      </c>
      <c r="M85" s="93">
        <f t="shared" si="56"/>
        <v>0</v>
      </c>
      <c r="N85" s="93">
        <f t="shared" si="58"/>
        <v>0</v>
      </c>
      <c r="O85" s="93">
        <f t="shared" si="15"/>
        <v>5004.9124955036068</v>
      </c>
      <c r="P85" s="93">
        <f t="shared" si="16"/>
        <v>0</v>
      </c>
      <c r="Q85" s="93">
        <f t="shared" si="17"/>
        <v>6897.902864358126</v>
      </c>
      <c r="R85" s="93">
        <f t="shared" si="18"/>
        <v>0</v>
      </c>
      <c r="S85" s="93">
        <f t="shared" si="19"/>
        <v>0</v>
      </c>
      <c r="T85" s="93">
        <f t="shared" si="20"/>
        <v>0</v>
      </c>
      <c r="U85" s="93">
        <f t="shared" si="21"/>
        <v>0</v>
      </c>
      <c r="V85" s="93">
        <f t="shared" si="22"/>
        <v>0</v>
      </c>
      <c r="W85" s="93">
        <f t="shared" si="23"/>
        <v>0</v>
      </c>
      <c r="X85" s="93">
        <f t="shared" si="24"/>
        <v>0</v>
      </c>
      <c r="Y85" s="93">
        <f t="shared" si="25"/>
        <v>0</v>
      </c>
      <c r="Z85" s="93">
        <f t="shared" si="26"/>
        <v>0</v>
      </c>
      <c r="AA85" s="93">
        <f t="shared" si="27"/>
        <v>46925.246223140013</v>
      </c>
      <c r="AB85" s="93">
        <f t="shared" si="28"/>
        <v>12190.221284877767</v>
      </c>
      <c r="AC85" s="93">
        <f t="shared" si="29"/>
        <v>0</v>
      </c>
      <c r="AD85" s="93">
        <f t="shared" si="30"/>
        <v>0</v>
      </c>
      <c r="AE85" s="93">
        <f t="shared" si="31"/>
        <v>0</v>
      </c>
      <c r="AF85" s="93">
        <f t="shared" si="32"/>
        <v>0</v>
      </c>
      <c r="AG85" s="93">
        <f t="shared" si="33"/>
        <v>0</v>
      </c>
      <c r="AH85" s="93">
        <f t="shared" si="35"/>
        <v>0</v>
      </c>
      <c r="AI85" s="93">
        <f t="shared" si="39"/>
        <v>0</v>
      </c>
      <c r="AJ85" s="93">
        <f t="shared" si="41"/>
        <v>0</v>
      </c>
      <c r="AK85" s="93">
        <f t="shared" si="43"/>
        <v>0</v>
      </c>
      <c r="AL85" s="93">
        <f t="shared" si="45"/>
        <v>0</v>
      </c>
      <c r="AM85" s="93">
        <f t="shared" si="47"/>
        <v>0</v>
      </c>
      <c r="AN85" s="93">
        <f t="shared" si="49"/>
        <v>0</v>
      </c>
      <c r="AO85" s="93">
        <f t="shared" si="51"/>
        <v>0</v>
      </c>
      <c r="AP85" s="93">
        <f t="shared" si="53"/>
        <v>0</v>
      </c>
      <c r="AQ85" s="93">
        <f t="shared" si="55"/>
        <v>0</v>
      </c>
      <c r="AR85" s="93">
        <f t="shared" si="57"/>
        <v>0</v>
      </c>
      <c r="AS85" s="93">
        <f t="shared" si="59"/>
        <v>0</v>
      </c>
      <c r="AT85" s="93">
        <f t="shared" si="60"/>
        <v>0</v>
      </c>
      <c r="AU85" s="93">
        <f t="shared" si="61"/>
        <v>0</v>
      </c>
      <c r="AV85" s="93">
        <f t="shared" si="62"/>
        <v>0</v>
      </c>
      <c r="AW85" s="93">
        <f t="shared" si="63"/>
        <v>0</v>
      </c>
      <c r="AX85" s="93">
        <f t="shared" si="64"/>
        <v>0</v>
      </c>
      <c r="AY85" s="93">
        <f t="shared" si="65"/>
        <v>0</v>
      </c>
      <c r="AZ85" s="93">
        <f t="shared" si="66"/>
        <v>0</v>
      </c>
      <c r="BA85" s="93">
        <f t="shared" si="67"/>
        <v>0</v>
      </c>
      <c r="BB85" s="93">
        <f t="shared" si="68"/>
        <v>0</v>
      </c>
      <c r="BC85" s="93">
        <f t="shared" si="69"/>
        <v>0</v>
      </c>
      <c r="BD85" s="93">
        <f t="shared" si="70"/>
        <v>0</v>
      </c>
      <c r="BE85" s="93">
        <f t="shared" si="71"/>
        <v>0</v>
      </c>
      <c r="BF85" s="93">
        <f t="shared" si="73"/>
        <v>0</v>
      </c>
      <c r="BG85" s="93">
        <f t="shared" si="74"/>
        <v>0</v>
      </c>
      <c r="BH85" s="93">
        <f t="shared" si="75"/>
        <v>0</v>
      </c>
      <c r="BI85" s="93">
        <f t="shared" si="76"/>
        <v>0</v>
      </c>
      <c r="BJ85" s="93">
        <f t="shared" si="77"/>
        <v>0</v>
      </c>
      <c r="BL85" s="94">
        <f t="shared" si="78"/>
        <v>71400.089882750166</v>
      </c>
    </row>
    <row r="86" spans="1:64" x14ac:dyDescent="0.25">
      <c r="A86" s="90">
        <f t="shared" si="72"/>
        <v>2092</v>
      </c>
      <c r="B86" s="95">
        <v>0</v>
      </c>
      <c r="C86" s="93">
        <f t="shared" si="34"/>
        <v>0</v>
      </c>
      <c r="D86" s="93">
        <f t="shared" si="38"/>
        <v>0</v>
      </c>
      <c r="E86" s="93">
        <f t="shared" si="40"/>
        <v>0</v>
      </c>
      <c r="F86" s="93">
        <f t="shared" si="42"/>
        <v>0</v>
      </c>
      <c r="G86" s="93">
        <f t="shared" si="44"/>
        <v>0</v>
      </c>
      <c r="H86" s="93">
        <f t="shared" si="46"/>
        <v>0</v>
      </c>
      <c r="I86" s="93">
        <f t="shared" si="48"/>
        <v>0</v>
      </c>
      <c r="J86" s="93">
        <f t="shared" si="50"/>
        <v>0</v>
      </c>
      <c r="K86" s="93">
        <f t="shared" si="52"/>
        <v>0</v>
      </c>
      <c r="L86" s="93">
        <f t="shared" si="54"/>
        <v>2590.3212013402876</v>
      </c>
      <c r="M86" s="93">
        <f t="shared" si="56"/>
        <v>0</v>
      </c>
      <c r="N86" s="93">
        <f t="shared" si="58"/>
        <v>0</v>
      </c>
      <c r="O86" s="93">
        <f t="shared" si="15"/>
        <v>4580.2725033392408</v>
      </c>
      <c r="P86" s="93">
        <f t="shared" si="16"/>
        <v>0</v>
      </c>
      <c r="Q86" s="93">
        <f t="shared" si="17"/>
        <v>6396.4789413219969</v>
      </c>
      <c r="R86" s="93">
        <f t="shared" si="18"/>
        <v>0</v>
      </c>
      <c r="S86" s="93">
        <f t="shared" si="19"/>
        <v>0</v>
      </c>
      <c r="T86" s="93">
        <f t="shared" si="20"/>
        <v>0</v>
      </c>
      <c r="U86" s="93">
        <f t="shared" si="21"/>
        <v>0</v>
      </c>
      <c r="V86" s="93">
        <f t="shared" si="22"/>
        <v>0</v>
      </c>
      <c r="W86" s="93">
        <f t="shared" si="23"/>
        <v>0</v>
      </c>
      <c r="X86" s="93">
        <f t="shared" si="24"/>
        <v>0</v>
      </c>
      <c r="Y86" s="93">
        <f t="shared" si="25"/>
        <v>0</v>
      </c>
      <c r="Z86" s="93">
        <f t="shared" si="26"/>
        <v>0</v>
      </c>
      <c r="AA86" s="93">
        <f t="shared" si="27"/>
        <v>44918.007436303422</v>
      </c>
      <c r="AB86" s="93">
        <f t="shared" si="28"/>
        <v>11688.697519790936</v>
      </c>
      <c r="AC86" s="93">
        <f t="shared" si="29"/>
        <v>0</v>
      </c>
      <c r="AD86" s="93">
        <f t="shared" si="30"/>
        <v>0</v>
      </c>
      <c r="AE86" s="93">
        <f t="shared" si="31"/>
        <v>0</v>
      </c>
      <c r="AF86" s="93">
        <f t="shared" si="32"/>
        <v>0</v>
      </c>
      <c r="AG86" s="93">
        <f t="shared" si="33"/>
        <v>0</v>
      </c>
      <c r="AH86" s="93">
        <f t="shared" si="35"/>
        <v>0</v>
      </c>
      <c r="AI86" s="93">
        <f t="shared" si="39"/>
        <v>0</v>
      </c>
      <c r="AJ86" s="93">
        <f t="shared" si="41"/>
        <v>0</v>
      </c>
      <c r="AK86" s="93">
        <f t="shared" si="43"/>
        <v>0</v>
      </c>
      <c r="AL86" s="93">
        <f t="shared" si="45"/>
        <v>0</v>
      </c>
      <c r="AM86" s="93">
        <f t="shared" si="47"/>
        <v>0</v>
      </c>
      <c r="AN86" s="93">
        <f t="shared" si="49"/>
        <v>0</v>
      </c>
      <c r="AO86" s="93">
        <f t="shared" si="51"/>
        <v>0</v>
      </c>
      <c r="AP86" s="93">
        <f t="shared" si="53"/>
        <v>0</v>
      </c>
      <c r="AQ86" s="93">
        <f t="shared" si="55"/>
        <v>0</v>
      </c>
      <c r="AR86" s="93">
        <f t="shared" si="57"/>
        <v>0</v>
      </c>
      <c r="AS86" s="93">
        <f t="shared" si="59"/>
        <v>0</v>
      </c>
      <c r="AT86" s="93">
        <f t="shared" si="60"/>
        <v>0</v>
      </c>
      <c r="AU86" s="93">
        <f t="shared" si="61"/>
        <v>0</v>
      </c>
      <c r="AV86" s="93">
        <f t="shared" si="62"/>
        <v>0</v>
      </c>
      <c r="AW86" s="93">
        <f t="shared" si="63"/>
        <v>0</v>
      </c>
      <c r="AX86" s="93">
        <f t="shared" si="64"/>
        <v>0</v>
      </c>
      <c r="AY86" s="93">
        <f t="shared" si="65"/>
        <v>0</v>
      </c>
      <c r="AZ86" s="93">
        <f t="shared" si="66"/>
        <v>0</v>
      </c>
      <c r="BA86" s="93">
        <f t="shared" si="67"/>
        <v>0</v>
      </c>
      <c r="BB86" s="93">
        <f t="shared" si="68"/>
        <v>0</v>
      </c>
      <c r="BC86" s="93">
        <f t="shared" si="69"/>
        <v>0</v>
      </c>
      <c r="BD86" s="93">
        <f t="shared" si="70"/>
        <v>0</v>
      </c>
      <c r="BE86" s="93">
        <f t="shared" si="71"/>
        <v>0</v>
      </c>
      <c r="BF86" s="93">
        <f t="shared" si="73"/>
        <v>0</v>
      </c>
      <c r="BG86" s="93">
        <f t="shared" si="74"/>
        <v>0</v>
      </c>
      <c r="BH86" s="93">
        <f t="shared" si="75"/>
        <v>0</v>
      </c>
      <c r="BI86" s="93">
        <f t="shared" si="76"/>
        <v>0</v>
      </c>
      <c r="BJ86" s="93">
        <f t="shared" si="77"/>
        <v>0</v>
      </c>
      <c r="BL86" s="94">
        <f t="shared" si="78"/>
        <v>70173.777602095885</v>
      </c>
    </row>
    <row r="87" spans="1:64" x14ac:dyDescent="0.25">
      <c r="A87" s="90">
        <f t="shared" si="72"/>
        <v>2093</v>
      </c>
      <c r="B87" s="95">
        <v>0</v>
      </c>
      <c r="C87" s="93">
        <f t="shared" si="34"/>
        <v>0</v>
      </c>
      <c r="D87" s="93">
        <f t="shared" si="38"/>
        <v>0</v>
      </c>
      <c r="E87" s="93">
        <f t="shared" si="40"/>
        <v>0</v>
      </c>
      <c r="F87" s="93">
        <f t="shared" si="42"/>
        <v>0</v>
      </c>
      <c r="G87" s="93">
        <f t="shared" si="44"/>
        <v>0</v>
      </c>
      <c r="H87" s="93">
        <f t="shared" si="46"/>
        <v>0</v>
      </c>
      <c r="I87" s="93">
        <f t="shared" si="48"/>
        <v>0</v>
      </c>
      <c r="J87" s="93">
        <f t="shared" si="50"/>
        <v>0</v>
      </c>
      <c r="K87" s="93">
        <f t="shared" si="52"/>
        <v>0</v>
      </c>
      <c r="L87" s="93">
        <f t="shared" si="54"/>
        <v>0</v>
      </c>
      <c r="M87" s="93">
        <f t="shared" si="56"/>
        <v>0</v>
      </c>
      <c r="N87" s="93">
        <f t="shared" si="58"/>
        <v>0</v>
      </c>
      <c r="O87" s="93">
        <f t="shared" si="15"/>
        <v>4156.0841234881191</v>
      </c>
      <c r="P87" s="93">
        <f t="shared" si="16"/>
        <v>0</v>
      </c>
      <c r="Q87" s="93">
        <f t="shared" si="17"/>
        <v>5895.6835508681415</v>
      </c>
      <c r="R87" s="93">
        <f t="shared" si="18"/>
        <v>0</v>
      </c>
      <c r="S87" s="93">
        <f t="shared" si="19"/>
        <v>0</v>
      </c>
      <c r="T87" s="93">
        <f t="shared" si="20"/>
        <v>0</v>
      </c>
      <c r="U87" s="93">
        <f t="shared" si="21"/>
        <v>0</v>
      </c>
      <c r="V87" s="93">
        <f t="shared" si="22"/>
        <v>0</v>
      </c>
      <c r="W87" s="93">
        <f t="shared" si="23"/>
        <v>0</v>
      </c>
      <c r="X87" s="93">
        <f t="shared" si="24"/>
        <v>0</v>
      </c>
      <c r="Y87" s="93">
        <f t="shared" si="25"/>
        <v>0</v>
      </c>
      <c r="Z87" s="93">
        <f t="shared" si="26"/>
        <v>0</v>
      </c>
      <c r="AA87" s="93">
        <f t="shared" si="27"/>
        <v>42916.445039268823</v>
      </c>
      <c r="AB87" s="93">
        <f t="shared" si="28"/>
        <v>11188.710648805583</v>
      </c>
      <c r="AC87" s="93">
        <f t="shared" si="29"/>
        <v>0</v>
      </c>
      <c r="AD87" s="93">
        <f t="shared" si="30"/>
        <v>0</v>
      </c>
      <c r="AE87" s="93">
        <f t="shared" si="31"/>
        <v>0</v>
      </c>
      <c r="AF87" s="93">
        <f t="shared" si="32"/>
        <v>0</v>
      </c>
      <c r="AG87" s="93">
        <f t="shared" si="33"/>
        <v>0</v>
      </c>
      <c r="AH87" s="93">
        <f t="shared" si="35"/>
        <v>0</v>
      </c>
      <c r="AI87" s="93">
        <f t="shared" si="39"/>
        <v>0</v>
      </c>
      <c r="AJ87" s="93">
        <f t="shared" si="41"/>
        <v>0</v>
      </c>
      <c r="AK87" s="93">
        <f t="shared" si="43"/>
        <v>0</v>
      </c>
      <c r="AL87" s="93">
        <f t="shared" si="45"/>
        <v>0</v>
      </c>
      <c r="AM87" s="93">
        <f t="shared" si="47"/>
        <v>0</v>
      </c>
      <c r="AN87" s="93">
        <f t="shared" si="49"/>
        <v>0</v>
      </c>
      <c r="AO87" s="93">
        <f t="shared" si="51"/>
        <v>0</v>
      </c>
      <c r="AP87" s="93">
        <f t="shared" si="53"/>
        <v>0</v>
      </c>
      <c r="AQ87" s="93">
        <f t="shared" si="55"/>
        <v>0</v>
      </c>
      <c r="AR87" s="93">
        <f t="shared" si="57"/>
        <v>0</v>
      </c>
      <c r="AS87" s="93">
        <f t="shared" si="59"/>
        <v>0</v>
      </c>
      <c r="AT87" s="93">
        <f t="shared" si="60"/>
        <v>0</v>
      </c>
      <c r="AU87" s="93">
        <f t="shared" si="61"/>
        <v>0</v>
      </c>
      <c r="AV87" s="93">
        <f t="shared" si="62"/>
        <v>0</v>
      </c>
      <c r="AW87" s="93">
        <f t="shared" si="63"/>
        <v>0</v>
      </c>
      <c r="AX87" s="93">
        <f t="shared" si="64"/>
        <v>0</v>
      </c>
      <c r="AY87" s="93">
        <f t="shared" si="65"/>
        <v>0</v>
      </c>
      <c r="AZ87" s="93">
        <f t="shared" si="66"/>
        <v>0</v>
      </c>
      <c r="BA87" s="93">
        <f t="shared" si="67"/>
        <v>0</v>
      </c>
      <c r="BB87" s="93">
        <f t="shared" si="68"/>
        <v>0</v>
      </c>
      <c r="BC87" s="93">
        <f t="shared" si="69"/>
        <v>0</v>
      </c>
      <c r="BD87" s="93">
        <f t="shared" si="70"/>
        <v>0</v>
      </c>
      <c r="BE87" s="93">
        <f t="shared" si="71"/>
        <v>0</v>
      </c>
      <c r="BF87" s="93">
        <f t="shared" si="73"/>
        <v>0</v>
      </c>
      <c r="BG87" s="93">
        <f t="shared" si="74"/>
        <v>0</v>
      </c>
      <c r="BH87" s="93">
        <f t="shared" si="75"/>
        <v>0</v>
      </c>
      <c r="BI87" s="93">
        <f t="shared" si="76"/>
        <v>0</v>
      </c>
      <c r="BJ87" s="93">
        <f t="shared" si="77"/>
        <v>0</v>
      </c>
      <c r="BL87" s="94">
        <f t="shared" si="78"/>
        <v>64156.923362430665</v>
      </c>
    </row>
    <row r="88" spans="1:64" x14ac:dyDescent="0.25">
      <c r="A88" s="90">
        <f t="shared" si="72"/>
        <v>2094</v>
      </c>
      <c r="B88" s="95">
        <v>0</v>
      </c>
      <c r="C88" s="93">
        <f t="shared" si="34"/>
        <v>0</v>
      </c>
      <c r="D88" s="93">
        <f t="shared" si="38"/>
        <v>0</v>
      </c>
      <c r="E88" s="93">
        <f t="shared" si="40"/>
        <v>0</v>
      </c>
      <c r="F88" s="93">
        <f t="shared" si="42"/>
        <v>0</v>
      </c>
      <c r="G88" s="93">
        <f t="shared" si="44"/>
        <v>0</v>
      </c>
      <c r="H88" s="93">
        <f t="shared" si="46"/>
        <v>0</v>
      </c>
      <c r="I88" s="93">
        <f t="shared" si="48"/>
        <v>0</v>
      </c>
      <c r="J88" s="93">
        <f t="shared" si="50"/>
        <v>0</v>
      </c>
      <c r="K88" s="93">
        <f t="shared" si="52"/>
        <v>0</v>
      </c>
      <c r="L88" s="93">
        <f t="shared" si="54"/>
        <v>0</v>
      </c>
      <c r="M88" s="93">
        <f t="shared" si="56"/>
        <v>0</v>
      </c>
      <c r="N88" s="93">
        <f t="shared" si="58"/>
        <v>0</v>
      </c>
      <c r="O88" s="93">
        <f t="shared" si="15"/>
        <v>3732.311226965182</v>
      </c>
      <c r="P88" s="93">
        <f t="shared" si="16"/>
        <v>0</v>
      </c>
      <c r="Q88" s="93">
        <f t="shared" si="17"/>
        <v>5395.4664103899804</v>
      </c>
      <c r="R88" s="93">
        <f t="shared" si="18"/>
        <v>0</v>
      </c>
      <c r="S88" s="93">
        <f t="shared" si="19"/>
        <v>0</v>
      </c>
      <c r="T88" s="93">
        <f t="shared" si="20"/>
        <v>0</v>
      </c>
      <c r="U88" s="93">
        <f t="shared" si="21"/>
        <v>0</v>
      </c>
      <c r="V88" s="93">
        <f t="shared" si="22"/>
        <v>0</v>
      </c>
      <c r="W88" s="93">
        <f t="shared" si="23"/>
        <v>0</v>
      </c>
      <c r="X88" s="93">
        <f t="shared" si="24"/>
        <v>0</v>
      </c>
      <c r="Y88" s="93">
        <f t="shared" si="25"/>
        <v>0</v>
      </c>
      <c r="Z88" s="93">
        <f t="shared" si="26"/>
        <v>0</v>
      </c>
      <c r="AA88" s="93">
        <f t="shared" si="27"/>
        <v>40920.104920852085</v>
      </c>
      <c r="AB88" s="93">
        <f t="shared" si="28"/>
        <v>10690.137720393583</v>
      </c>
      <c r="AC88" s="93">
        <f t="shared" si="29"/>
        <v>0</v>
      </c>
      <c r="AD88" s="93">
        <f t="shared" si="30"/>
        <v>0</v>
      </c>
      <c r="AE88" s="93">
        <f t="shared" si="31"/>
        <v>0</v>
      </c>
      <c r="AF88" s="93">
        <f t="shared" si="32"/>
        <v>0</v>
      </c>
      <c r="AG88" s="93">
        <f t="shared" si="33"/>
        <v>0</v>
      </c>
      <c r="AH88" s="93">
        <f t="shared" si="35"/>
        <v>0</v>
      </c>
      <c r="AI88" s="93">
        <f t="shared" si="39"/>
        <v>0</v>
      </c>
      <c r="AJ88" s="93">
        <f t="shared" si="41"/>
        <v>0</v>
      </c>
      <c r="AK88" s="93">
        <f t="shared" si="43"/>
        <v>0</v>
      </c>
      <c r="AL88" s="93">
        <f t="shared" si="45"/>
        <v>0</v>
      </c>
      <c r="AM88" s="93">
        <f t="shared" si="47"/>
        <v>0</v>
      </c>
      <c r="AN88" s="93">
        <f t="shared" si="49"/>
        <v>0</v>
      </c>
      <c r="AO88" s="93">
        <f t="shared" si="51"/>
        <v>0</v>
      </c>
      <c r="AP88" s="93">
        <f t="shared" si="53"/>
        <v>0</v>
      </c>
      <c r="AQ88" s="93">
        <f t="shared" si="55"/>
        <v>0</v>
      </c>
      <c r="AR88" s="93">
        <f t="shared" si="57"/>
        <v>0</v>
      </c>
      <c r="AS88" s="93">
        <f t="shared" si="59"/>
        <v>0</v>
      </c>
      <c r="AT88" s="93">
        <f t="shared" si="60"/>
        <v>0</v>
      </c>
      <c r="AU88" s="93">
        <f t="shared" si="61"/>
        <v>0</v>
      </c>
      <c r="AV88" s="93">
        <f t="shared" si="62"/>
        <v>0</v>
      </c>
      <c r="AW88" s="93">
        <f t="shared" si="63"/>
        <v>0</v>
      </c>
      <c r="AX88" s="93">
        <f t="shared" si="64"/>
        <v>0</v>
      </c>
      <c r="AY88" s="93">
        <f t="shared" si="65"/>
        <v>0</v>
      </c>
      <c r="AZ88" s="93">
        <f t="shared" si="66"/>
        <v>0</v>
      </c>
      <c r="BA88" s="93">
        <f t="shared" si="67"/>
        <v>0</v>
      </c>
      <c r="BB88" s="93">
        <f t="shared" si="68"/>
        <v>0</v>
      </c>
      <c r="BC88" s="93">
        <f t="shared" si="69"/>
        <v>0</v>
      </c>
      <c r="BD88" s="93">
        <f t="shared" si="70"/>
        <v>0</v>
      </c>
      <c r="BE88" s="93">
        <f t="shared" si="71"/>
        <v>0</v>
      </c>
      <c r="BF88" s="93">
        <f t="shared" si="73"/>
        <v>0</v>
      </c>
      <c r="BG88" s="93">
        <f t="shared" si="74"/>
        <v>0</v>
      </c>
      <c r="BH88" s="93">
        <f t="shared" si="75"/>
        <v>0</v>
      </c>
      <c r="BI88" s="93">
        <f t="shared" si="76"/>
        <v>0</v>
      </c>
      <c r="BJ88" s="93">
        <f t="shared" si="77"/>
        <v>0</v>
      </c>
      <c r="BL88" s="94">
        <f t="shared" si="78"/>
        <v>60738.02027860083</v>
      </c>
    </row>
    <row r="89" spans="1:64" x14ac:dyDescent="0.25">
      <c r="A89" s="90">
        <f t="shared" si="72"/>
        <v>2095</v>
      </c>
      <c r="B89" s="95">
        <v>0</v>
      </c>
      <c r="C89" s="93">
        <f t="shared" si="34"/>
        <v>0</v>
      </c>
      <c r="D89" s="93">
        <f t="shared" si="38"/>
        <v>0</v>
      </c>
      <c r="E89" s="93">
        <f t="shared" si="40"/>
        <v>0</v>
      </c>
      <c r="F89" s="93">
        <f t="shared" si="42"/>
        <v>0</v>
      </c>
      <c r="G89" s="93">
        <f t="shared" si="44"/>
        <v>0</v>
      </c>
      <c r="H89" s="93">
        <f t="shared" si="46"/>
        <v>0</v>
      </c>
      <c r="I89" s="93">
        <f t="shared" si="48"/>
        <v>0</v>
      </c>
      <c r="J89" s="93">
        <f t="shared" si="50"/>
        <v>0</v>
      </c>
      <c r="K89" s="93">
        <f t="shared" si="52"/>
        <v>0</v>
      </c>
      <c r="L89" s="93">
        <f t="shared" si="54"/>
        <v>0</v>
      </c>
      <c r="M89" s="93">
        <f t="shared" si="56"/>
        <v>0</v>
      </c>
      <c r="N89" s="93">
        <f t="shared" si="58"/>
        <v>0</v>
      </c>
      <c r="O89" s="93">
        <f t="shared" si="15"/>
        <v>25321.391500582438</v>
      </c>
      <c r="P89" s="93">
        <f t="shared" si="16"/>
        <v>0</v>
      </c>
      <c r="Q89" s="93">
        <f t="shared" si="17"/>
        <v>4895.7812598894579</v>
      </c>
      <c r="R89" s="93">
        <f t="shared" si="18"/>
        <v>0</v>
      </c>
      <c r="S89" s="93">
        <f t="shared" si="19"/>
        <v>0</v>
      </c>
      <c r="T89" s="93">
        <f t="shared" si="20"/>
        <v>0</v>
      </c>
      <c r="U89" s="93">
        <f t="shared" si="21"/>
        <v>0</v>
      </c>
      <c r="V89" s="93">
        <f t="shared" si="22"/>
        <v>0</v>
      </c>
      <c r="W89" s="93">
        <f t="shared" si="23"/>
        <v>0</v>
      </c>
      <c r="X89" s="93">
        <f t="shared" si="24"/>
        <v>0</v>
      </c>
      <c r="Y89" s="93">
        <f t="shared" si="25"/>
        <v>0</v>
      </c>
      <c r="Z89" s="93">
        <f t="shared" si="26"/>
        <v>0</v>
      </c>
      <c r="AA89" s="93">
        <f t="shared" si="27"/>
        <v>38928.569298763774</v>
      </c>
      <c r="AB89" s="93">
        <f t="shared" si="28"/>
        <v>10192.865619149072</v>
      </c>
      <c r="AC89" s="93">
        <f t="shared" si="29"/>
        <v>0</v>
      </c>
      <c r="AD89" s="93">
        <f t="shared" si="30"/>
        <v>0</v>
      </c>
      <c r="AE89" s="93">
        <f t="shared" si="31"/>
        <v>0</v>
      </c>
      <c r="AF89" s="93">
        <f t="shared" si="32"/>
        <v>0</v>
      </c>
      <c r="AG89" s="93">
        <f t="shared" si="33"/>
        <v>0</v>
      </c>
      <c r="AH89" s="93">
        <f t="shared" si="35"/>
        <v>0</v>
      </c>
      <c r="AI89" s="93">
        <f t="shared" si="39"/>
        <v>0</v>
      </c>
      <c r="AJ89" s="93">
        <f t="shared" si="41"/>
        <v>0</v>
      </c>
      <c r="AK89" s="93">
        <f t="shared" si="43"/>
        <v>0</v>
      </c>
      <c r="AL89" s="93">
        <f t="shared" si="45"/>
        <v>0</v>
      </c>
      <c r="AM89" s="93">
        <f t="shared" si="47"/>
        <v>0</v>
      </c>
      <c r="AN89" s="93">
        <f t="shared" si="49"/>
        <v>0</v>
      </c>
      <c r="AO89" s="93">
        <f t="shared" si="51"/>
        <v>0</v>
      </c>
      <c r="AP89" s="93">
        <f t="shared" si="53"/>
        <v>0</v>
      </c>
      <c r="AQ89" s="93">
        <f t="shared" si="55"/>
        <v>0</v>
      </c>
      <c r="AR89" s="93">
        <f t="shared" si="57"/>
        <v>0</v>
      </c>
      <c r="AS89" s="93">
        <f t="shared" si="59"/>
        <v>0</v>
      </c>
      <c r="AT89" s="93">
        <f t="shared" si="60"/>
        <v>0</v>
      </c>
      <c r="AU89" s="93">
        <f t="shared" si="61"/>
        <v>0</v>
      </c>
      <c r="AV89" s="93">
        <f t="shared" si="62"/>
        <v>0</v>
      </c>
      <c r="AW89" s="93">
        <f t="shared" si="63"/>
        <v>0</v>
      </c>
      <c r="AX89" s="93">
        <f t="shared" si="64"/>
        <v>0</v>
      </c>
      <c r="AY89" s="93">
        <f t="shared" si="65"/>
        <v>0</v>
      </c>
      <c r="AZ89" s="93">
        <f t="shared" si="66"/>
        <v>0</v>
      </c>
      <c r="BA89" s="93">
        <f t="shared" si="67"/>
        <v>0</v>
      </c>
      <c r="BB89" s="93">
        <f t="shared" si="68"/>
        <v>0</v>
      </c>
      <c r="BC89" s="93">
        <f t="shared" si="69"/>
        <v>0</v>
      </c>
      <c r="BD89" s="93">
        <f t="shared" si="70"/>
        <v>0</v>
      </c>
      <c r="BE89" s="93">
        <f t="shared" si="71"/>
        <v>0</v>
      </c>
      <c r="BF89" s="93">
        <f t="shared" si="73"/>
        <v>0</v>
      </c>
      <c r="BG89" s="93">
        <f t="shared" si="74"/>
        <v>0</v>
      </c>
      <c r="BH89" s="93">
        <f t="shared" si="75"/>
        <v>0</v>
      </c>
      <c r="BI89" s="93">
        <f t="shared" si="76"/>
        <v>0</v>
      </c>
      <c r="BJ89" s="93">
        <f t="shared" si="77"/>
        <v>0</v>
      </c>
      <c r="BL89" s="94">
        <f t="shared" si="78"/>
        <v>79338.607678384738</v>
      </c>
    </row>
    <row r="90" spans="1:64" x14ac:dyDescent="0.25">
      <c r="A90" s="90">
        <f t="shared" si="72"/>
        <v>2096</v>
      </c>
      <c r="B90" s="95">
        <v>0</v>
      </c>
      <c r="C90" s="93">
        <f t="shared" si="34"/>
        <v>0</v>
      </c>
      <c r="D90" s="93">
        <f t="shared" si="38"/>
        <v>0</v>
      </c>
      <c r="E90" s="93">
        <f t="shared" si="40"/>
        <v>0</v>
      </c>
      <c r="F90" s="93">
        <f t="shared" si="42"/>
        <v>0</v>
      </c>
      <c r="G90" s="93">
        <f t="shared" si="44"/>
        <v>0</v>
      </c>
      <c r="H90" s="93">
        <f t="shared" si="46"/>
        <v>0</v>
      </c>
      <c r="I90" s="93">
        <f t="shared" si="48"/>
        <v>0</v>
      </c>
      <c r="J90" s="93">
        <f t="shared" si="50"/>
        <v>0</v>
      </c>
      <c r="K90" s="93">
        <f t="shared" si="52"/>
        <v>0</v>
      </c>
      <c r="L90" s="93">
        <f t="shared" si="54"/>
        <v>0</v>
      </c>
      <c r="M90" s="93">
        <f t="shared" si="56"/>
        <v>0</v>
      </c>
      <c r="N90" s="93">
        <f t="shared" si="58"/>
        <v>0</v>
      </c>
      <c r="O90" s="93">
        <f t="shared" si="15"/>
        <v>0</v>
      </c>
      <c r="P90" s="93">
        <f t="shared" si="16"/>
        <v>0</v>
      </c>
      <c r="Q90" s="93">
        <f t="shared" si="17"/>
        <v>4396.585540168363</v>
      </c>
      <c r="R90" s="93">
        <f t="shared" si="18"/>
        <v>0</v>
      </c>
      <c r="S90" s="93">
        <f t="shared" si="19"/>
        <v>0</v>
      </c>
      <c r="T90" s="93">
        <f t="shared" si="20"/>
        <v>0</v>
      </c>
      <c r="U90" s="93">
        <f t="shared" si="21"/>
        <v>0</v>
      </c>
      <c r="V90" s="93">
        <f t="shared" si="22"/>
        <v>0</v>
      </c>
      <c r="W90" s="93">
        <f t="shared" si="23"/>
        <v>0</v>
      </c>
      <c r="X90" s="93">
        <f t="shared" si="24"/>
        <v>0</v>
      </c>
      <c r="Y90" s="93">
        <f t="shared" si="25"/>
        <v>0</v>
      </c>
      <c r="Z90" s="93">
        <f t="shared" si="26"/>
        <v>0</v>
      </c>
      <c r="AA90" s="93">
        <f t="shared" si="27"/>
        <v>36941.453813297601</v>
      </c>
      <c r="AB90" s="93">
        <f t="shared" si="28"/>
        <v>9696.7902788986503</v>
      </c>
      <c r="AC90" s="93">
        <f t="shared" si="29"/>
        <v>0</v>
      </c>
      <c r="AD90" s="93">
        <f t="shared" si="30"/>
        <v>0</v>
      </c>
      <c r="AE90" s="93">
        <f t="shared" si="31"/>
        <v>0</v>
      </c>
      <c r="AF90" s="93">
        <f t="shared" si="32"/>
        <v>0</v>
      </c>
      <c r="AG90" s="93">
        <f t="shared" si="33"/>
        <v>0</v>
      </c>
      <c r="AH90" s="93">
        <f t="shared" si="35"/>
        <v>0</v>
      </c>
      <c r="AI90" s="93">
        <f t="shared" si="39"/>
        <v>0</v>
      </c>
      <c r="AJ90" s="93">
        <f t="shared" si="41"/>
        <v>0</v>
      </c>
      <c r="AK90" s="93">
        <f t="shared" si="43"/>
        <v>0</v>
      </c>
      <c r="AL90" s="93">
        <f t="shared" si="45"/>
        <v>0</v>
      </c>
      <c r="AM90" s="93">
        <f t="shared" si="47"/>
        <v>0</v>
      </c>
      <c r="AN90" s="93">
        <f t="shared" si="49"/>
        <v>0</v>
      </c>
      <c r="AO90" s="93">
        <f t="shared" si="51"/>
        <v>0</v>
      </c>
      <c r="AP90" s="93">
        <f t="shared" si="53"/>
        <v>0</v>
      </c>
      <c r="AQ90" s="93">
        <f t="shared" si="55"/>
        <v>0</v>
      </c>
      <c r="AR90" s="93">
        <f t="shared" si="57"/>
        <v>0</v>
      </c>
      <c r="AS90" s="93">
        <f t="shared" si="59"/>
        <v>0</v>
      </c>
      <c r="AT90" s="93">
        <f t="shared" si="60"/>
        <v>0</v>
      </c>
      <c r="AU90" s="93">
        <f t="shared" si="61"/>
        <v>0</v>
      </c>
      <c r="AV90" s="93">
        <f t="shared" si="62"/>
        <v>0</v>
      </c>
      <c r="AW90" s="93">
        <f t="shared" si="63"/>
        <v>0</v>
      </c>
      <c r="AX90" s="93">
        <f t="shared" si="64"/>
        <v>0</v>
      </c>
      <c r="AY90" s="93">
        <f t="shared" si="65"/>
        <v>0</v>
      </c>
      <c r="AZ90" s="93">
        <f t="shared" si="66"/>
        <v>0</v>
      </c>
      <c r="BA90" s="93">
        <f t="shared" si="67"/>
        <v>0</v>
      </c>
      <c r="BB90" s="93">
        <f t="shared" si="68"/>
        <v>0</v>
      </c>
      <c r="BC90" s="93">
        <f t="shared" si="69"/>
        <v>0</v>
      </c>
      <c r="BD90" s="93">
        <f t="shared" si="70"/>
        <v>0</v>
      </c>
      <c r="BE90" s="93">
        <f t="shared" si="71"/>
        <v>0</v>
      </c>
      <c r="BF90" s="93">
        <f t="shared" si="73"/>
        <v>0</v>
      </c>
      <c r="BG90" s="93">
        <f t="shared" si="74"/>
        <v>0</v>
      </c>
      <c r="BH90" s="93">
        <f t="shared" si="75"/>
        <v>0</v>
      </c>
      <c r="BI90" s="93">
        <f t="shared" si="76"/>
        <v>0</v>
      </c>
      <c r="BJ90" s="93">
        <f t="shared" si="77"/>
        <v>0</v>
      </c>
      <c r="BL90" s="94">
        <f t="shared" si="78"/>
        <v>51034.829632364621</v>
      </c>
    </row>
    <row r="91" spans="1:64" x14ac:dyDescent="0.25">
      <c r="A91" s="90">
        <f t="shared" si="72"/>
        <v>2097</v>
      </c>
      <c r="B91" s="95">
        <v>0</v>
      </c>
      <c r="C91" s="93">
        <f t="shared" si="34"/>
        <v>0</v>
      </c>
      <c r="D91" s="93">
        <f t="shared" si="38"/>
        <v>0</v>
      </c>
      <c r="E91" s="93">
        <f t="shared" si="40"/>
        <v>0</v>
      </c>
      <c r="F91" s="93">
        <f t="shared" si="42"/>
        <v>0</v>
      </c>
      <c r="G91" s="93">
        <f t="shared" si="44"/>
        <v>0</v>
      </c>
      <c r="H91" s="93">
        <f t="shared" si="46"/>
        <v>0</v>
      </c>
      <c r="I91" s="93">
        <f t="shared" si="48"/>
        <v>0</v>
      </c>
      <c r="J91" s="93">
        <f t="shared" si="50"/>
        <v>0</v>
      </c>
      <c r="K91" s="93">
        <f t="shared" si="52"/>
        <v>0</v>
      </c>
      <c r="L91" s="93">
        <f t="shared" si="54"/>
        <v>0</v>
      </c>
      <c r="M91" s="93">
        <f t="shared" si="56"/>
        <v>0</v>
      </c>
      <c r="N91" s="93">
        <f t="shared" si="58"/>
        <v>0</v>
      </c>
      <c r="O91" s="93">
        <f t="shared" si="15"/>
        <v>0</v>
      </c>
      <c r="P91" s="93">
        <f t="shared" si="16"/>
        <v>0</v>
      </c>
      <c r="Q91" s="93">
        <f t="shared" si="17"/>
        <v>29828.076212959764</v>
      </c>
      <c r="R91" s="93">
        <f t="shared" si="18"/>
        <v>0</v>
      </c>
      <c r="S91" s="93">
        <f t="shared" si="19"/>
        <v>0</v>
      </c>
      <c r="T91" s="93">
        <f t="shared" si="20"/>
        <v>0</v>
      </c>
      <c r="U91" s="93">
        <f t="shared" si="21"/>
        <v>0</v>
      </c>
      <c r="V91" s="93">
        <f t="shared" si="22"/>
        <v>0</v>
      </c>
      <c r="W91" s="93">
        <f t="shared" si="23"/>
        <v>0</v>
      </c>
      <c r="X91" s="93">
        <f t="shared" si="24"/>
        <v>0</v>
      </c>
      <c r="Y91" s="93">
        <f t="shared" si="25"/>
        <v>0</v>
      </c>
      <c r="Z91" s="93">
        <f t="shared" si="26"/>
        <v>0</v>
      </c>
      <c r="AA91" s="93">
        <f t="shared" si="27"/>
        <v>34958.404853523811</v>
      </c>
      <c r="AB91" s="93">
        <f t="shared" si="28"/>
        <v>9201.8159587627906</v>
      </c>
      <c r="AC91" s="93">
        <f t="shared" si="29"/>
        <v>0</v>
      </c>
      <c r="AD91" s="93">
        <f t="shared" si="30"/>
        <v>0</v>
      </c>
      <c r="AE91" s="93">
        <f t="shared" si="31"/>
        <v>0</v>
      </c>
      <c r="AF91" s="93">
        <f t="shared" si="32"/>
        <v>0</v>
      </c>
      <c r="AG91" s="93">
        <f t="shared" si="33"/>
        <v>0</v>
      </c>
      <c r="AH91" s="93">
        <f t="shared" si="35"/>
        <v>0</v>
      </c>
      <c r="AI91" s="93">
        <f t="shared" si="39"/>
        <v>0</v>
      </c>
      <c r="AJ91" s="93">
        <f t="shared" si="41"/>
        <v>0</v>
      </c>
      <c r="AK91" s="93">
        <f t="shared" si="43"/>
        <v>0</v>
      </c>
      <c r="AL91" s="93">
        <f t="shared" si="45"/>
        <v>0</v>
      </c>
      <c r="AM91" s="93">
        <f t="shared" si="47"/>
        <v>0</v>
      </c>
      <c r="AN91" s="93">
        <f t="shared" si="49"/>
        <v>0</v>
      </c>
      <c r="AO91" s="93">
        <f t="shared" si="51"/>
        <v>0</v>
      </c>
      <c r="AP91" s="93">
        <f t="shared" si="53"/>
        <v>0</v>
      </c>
      <c r="AQ91" s="93">
        <f t="shared" si="55"/>
        <v>0</v>
      </c>
      <c r="AR91" s="93">
        <f t="shared" si="57"/>
        <v>0</v>
      </c>
      <c r="AS91" s="93">
        <f t="shared" si="59"/>
        <v>0</v>
      </c>
      <c r="AT91" s="93">
        <f t="shared" si="60"/>
        <v>0</v>
      </c>
      <c r="AU91" s="93">
        <f t="shared" si="61"/>
        <v>0</v>
      </c>
      <c r="AV91" s="93">
        <f t="shared" si="62"/>
        <v>0</v>
      </c>
      <c r="AW91" s="93">
        <f t="shared" si="63"/>
        <v>0</v>
      </c>
      <c r="AX91" s="93">
        <f t="shared" si="64"/>
        <v>0</v>
      </c>
      <c r="AY91" s="93">
        <f t="shared" si="65"/>
        <v>0</v>
      </c>
      <c r="AZ91" s="93">
        <f t="shared" si="66"/>
        <v>0</v>
      </c>
      <c r="BA91" s="93">
        <f t="shared" si="67"/>
        <v>0</v>
      </c>
      <c r="BB91" s="93">
        <f t="shared" si="68"/>
        <v>0</v>
      </c>
      <c r="BC91" s="93">
        <f t="shared" si="69"/>
        <v>0</v>
      </c>
      <c r="BD91" s="93">
        <f t="shared" si="70"/>
        <v>0</v>
      </c>
      <c r="BE91" s="93">
        <f t="shared" si="71"/>
        <v>0</v>
      </c>
      <c r="BF91" s="93">
        <f t="shared" si="73"/>
        <v>0</v>
      </c>
      <c r="BG91" s="93">
        <f t="shared" si="74"/>
        <v>0</v>
      </c>
      <c r="BH91" s="93">
        <f t="shared" si="75"/>
        <v>0</v>
      </c>
      <c r="BI91" s="93">
        <f t="shared" si="76"/>
        <v>0</v>
      </c>
      <c r="BJ91" s="93">
        <f t="shared" si="77"/>
        <v>0</v>
      </c>
      <c r="BL91" s="94">
        <f t="shared" si="78"/>
        <v>73988.297025246371</v>
      </c>
    </row>
    <row r="92" spans="1:64" x14ac:dyDescent="0.25">
      <c r="A92" s="90">
        <f t="shared" si="72"/>
        <v>2098</v>
      </c>
      <c r="B92" s="95">
        <v>0</v>
      </c>
      <c r="C92" s="93">
        <f t="shared" si="34"/>
        <v>0</v>
      </c>
      <c r="D92" s="93">
        <f t="shared" si="38"/>
        <v>0</v>
      </c>
      <c r="E92" s="93">
        <f t="shared" si="40"/>
        <v>0</v>
      </c>
      <c r="F92" s="93">
        <f t="shared" si="42"/>
        <v>0</v>
      </c>
      <c r="G92" s="93">
        <f t="shared" si="44"/>
        <v>0</v>
      </c>
      <c r="H92" s="93">
        <f t="shared" si="46"/>
        <v>0</v>
      </c>
      <c r="I92" s="93">
        <f t="shared" si="48"/>
        <v>0</v>
      </c>
      <c r="J92" s="93">
        <f t="shared" si="50"/>
        <v>0</v>
      </c>
      <c r="K92" s="93">
        <f t="shared" si="52"/>
        <v>0</v>
      </c>
      <c r="L92" s="93">
        <f t="shared" si="54"/>
        <v>0</v>
      </c>
      <c r="M92" s="93">
        <f t="shared" si="56"/>
        <v>0</v>
      </c>
      <c r="N92" s="93">
        <f t="shared" si="58"/>
        <v>0</v>
      </c>
      <c r="O92" s="93">
        <f>O$12*$B80/100</f>
        <v>0</v>
      </c>
      <c r="P92" s="93">
        <f t="shared" si="16"/>
        <v>0</v>
      </c>
      <c r="Q92" s="93">
        <f t="shared" si="17"/>
        <v>0</v>
      </c>
      <c r="R92" s="93">
        <f t="shared" si="18"/>
        <v>0</v>
      </c>
      <c r="S92" s="93">
        <f t="shared" si="19"/>
        <v>0</v>
      </c>
      <c r="T92" s="93">
        <f t="shared" si="20"/>
        <v>0</v>
      </c>
      <c r="U92" s="93">
        <f t="shared" si="21"/>
        <v>0</v>
      </c>
      <c r="V92" s="93">
        <f t="shared" si="22"/>
        <v>0</v>
      </c>
      <c r="W92" s="93">
        <f t="shared" si="23"/>
        <v>0</v>
      </c>
      <c r="X92" s="93">
        <f t="shared" si="24"/>
        <v>0</v>
      </c>
      <c r="Y92" s="93">
        <f t="shared" si="25"/>
        <v>0</v>
      </c>
      <c r="Z92" s="93">
        <f t="shared" si="26"/>
        <v>0</v>
      </c>
      <c r="AA92" s="93">
        <f t="shared" si="27"/>
        <v>32979.097097387006</v>
      </c>
      <c r="AB92" s="93">
        <f t="shared" si="28"/>
        <v>8707.8545771323261</v>
      </c>
      <c r="AC92" s="93">
        <f t="shared" si="29"/>
        <v>0</v>
      </c>
      <c r="AD92" s="93">
        <f t="shared" si="30"/>
        <v>0</v>
      </c>
      <c r="AE92" s="93">
        <f t="shared" si="31"/>
        <v>0</v>
      </c>
      <c r="AF92" s="93">
        <f t="shared" si="32"/>
        <v>0</v>
      </c>
      <c r="AG92" s="93">
        <f t="shared" si="33"/>
        <v>0</v>
      </c>
      <c r="AH92" s="93">
        <f t="shared" si="35"/>
        <v>0</v>
      </c>
      <c r="AI92" s="93">
        <f t="shared" si="39"/>
        <v>0</v>
      </c>
      <c r="AJ92" s="93">
        <f t="shared" si="41"/>
        <v>0</v>
      </c>
      <c r="AK92" s="93">
        <f t="shared" si="43"/>
        <v>0</v>
      </c>
      <c r="AL92" s="93">
        <f t="shared" si="45"/>
        <v>0</v>
      </c>
      <c r="AM92" s="93">
        <f t="shared" si="47"/>
        <v>0</v>
      </c>
      <c r="AN92" s="93">
        <f t="shared" si="49"/>
        <v>0</v>
      </c>
      <c r="AO92" s="93">
        <f t="shared" si="51"/>
        <v>0</v>
      </c>
      <c r="AP92" s="93">
        <f t="shared" si="53"/>
        <v>0</v>
      </c>
      <c r="AQ92" s="93">
        <f t="shared" si="55"/>
        <v>0</v>
      </c>
      <c r="AR92" s="93">
        <f t="shared" si="57"/>
        <v>0</v>
      </c>
      <c r="AS92" s="93">
        <f t="shared" si="59"/>
        <v>0</v>
      </c>
      <c r="AT92" s="93">
        <f t="shared" si="60"/>
        <v>0</v>
      </c>
      <c r="AU92" s="93">
        <f t="shared" si="61"/>
        <v>0</v>
      </c>
      <c r="AV92" s="93">
        <f t="shared" si="62"/>
        <v>0</v>
      </c>
      <c r="AW92" s="93">
        <f t="shared" si="63"/>
        <v>0</v>
      </c>
      <c r="AX92" s="93">
        <f t="shared" si="64"/>
        <v>0</v>
      </c>
      <c r="AY92" s="93">
        <f t="shared" si="65"/>
        <v>0</v>
      </c>
      <c r="AZ92" s="93">
        <f t="shared" si="66"/>
        <v>0</v>
      </c>
      <c r="BA92" s="93">
        <f t="shared" si="67"/>
        <v>0</v>
      </c>
      <c r="BB92" s="93">
        <f t="shared" si="68"/>
        <v>0</v>
      </c>
      <c r="BC92" s="93">
        <f t="shared" si="69"/>
        <v>0</v>
      </c>
      <c r="BD92" s="93">
        <f t="shared" si="70"/>
        <v>0</v>
      </c>
      <c r="BE92" s="93">
        <f t="shared" si="71"/>
        <v>0</v>
      </c>
      <c r="BF92" s="93">
        <f t="shared" si="73"/>
        <v>0</v>
      </c>
      <c r="BG92" s="93">
        <f t="shared" si="74"/>
        <v>0</v>
      </c>
      <c r="BH92" s="93">
        <f t="shared" si="75"/>
        <v>0</v>
      </c>
      <c r="BI92" s="93">
        <f t="shared" si="76"/>
        <v>0</v>
      </c>
      <c r="BJ92" s="93">
        <f t="shared" si="77"/>
        <v>0</v>
      </c>
      <c r="BL92" s="94">
        <f t="shared" si="78"/>
        <v>41686.951674519332</v>
      </c>
    </row>
    <row r="93" spans="1:64" x14ac:dyDescent="0.25">
      <c r="A93" s="90">
        <f t="shared" si="72"/>
        <v>2099</v>
      </c>
      <c r="B93" s="95">
        <v>0</v>
      </c>
      <c r="C93" s="93">
        <f t="shared" si="34"/>
        <v>0</v>
      </c>
      <c r="D93" s="93">
        <f t="shared" si="38"/>
        <v>0</v>
      </c>
      <c r="E93" s="93">
        <f t="shared" si="40"/>
        <v>0</v>
      </c>
      <c r="F93" s="93">
        <f t="shared" si="42"/>
        <v>0</v>
      </c>
      <c r="G93" s="93">
        <f t="shared" si="44"/>
        <v>0</v>
      </c>
      <c r="H93" s="93">
        <f t="shared" si="46"/>
        <v>0</v>
      </c>
      <c r="I93" s="93">
        <f t="shared" si="48"/>
        <v>0</v>
      </c>
      <c r="J93" s="93">
        <f t="shared" si="50"/>
        <v>0</v>
      </c>
      <c r="K93" s="93">
        <f t="shared" si="52"/>
        <v>0</v>
      </c>
      <c r="L93" s="93">
        <f t="shared" si="54"/>
        <v>0</v>
      </c>
      <c r="M93" s="93">
        <f t="shared" si="56"/>
        <v>0</v>
      </c>
      <c r="N93" s="93">
        <f t="shared" si="58"/>
        <v>0</v>
      </c>
      <c r="O93" s="93">
        <f>O$12*$B81/100</f>
        <v>0</v>
      </c>
      <c r="P93" s="93">
        <f>P$12*$B80/100</f>
        <v>0</v>
      </c>
      <c r="Q93" s="93">
        <f t="shared" si="17"/>
        <v>0</v>
      </c>
      <c r="R93" s="93">
        <f t="shared" si="18"/>
        <v>0</v>
      </c>
      <c r="S93" s="93">
        <f t="shared" si="19"/>
        <v>0</v>
      </c>
      <c r="T93" s="93">
        <f t="shared" si="20"/>
        <v>0</v>
      </c>
      <c r="U93" s="93">
        <f t="shared" si="21"/>
        <v>0</v>
      </c>
      <c r="V93" s="93">
        <f t="shared" si="22"/>
        <v>0</v>
      </c>
      <c r="W93" s="93">
        <f t="shared" si="23"/>
        <v>0</v>
      </c>
      <c r="X93" s="93">
        <f t="shared" si="24"/>
        <v>0</v>
      </c>
      <c r="Y93" s="93">
        <f t="shared" si="25"/>
        <v>0</v>
      </c>
      <c r="Z93" s="93">
        <f t="shared" si="26"/>
        <v>0</v>
      </c>
      <c r="AA93" s="93">
        <f t="shared" si="27"/>
        <v>31003.231248596236</v>
      </c>
      <c r="AB93" s="93">
        <f t="shared" si="28"/>
        <v>8214.825098926829</v>
      </c>
      <c r="AC93" s="93">
        <f t="shared" si="29"/>
        <v>0</v>
      </c>
      <c r="AD93" s="93">
        <f t="shared" si="30"/>
        <v>0</v>
      </c>
      <c r="AE93" s="93">
        <f t="shared" si="31"/>
        <v>0</v>
      </c>
      <c r="AF93" s="93">
        <f t="shared" si="32"/>
        <v>0</v>
      </c>
      <c r="AG93" s="93">
        <f t="shared" si="33"/>
        <v>0</v>
      </c>
      <c r="AH93" s="93">
        <f t="shared" si="35"/>
        <v>0</v>
      </c>
      <c r="AI93" s="93">
        <f t="shared" si="39"/>
        <v>0</v>
      </c>
      <c r="AJ93" s="93">
        <f t="shared" si="41"/>
        <v>0</v>
      </c>
      <c r="AK93" s="93">
        <f t="shared" si="43"/>
        <v>0</v>
      </c>
      <c r="AL93" s="93">
        <f t="shared" si="45"/>
        <v>0</v>
      </c>
      <c r="AM93" s="93">
        <f t="shared" si="47"/>
        <v>0</v>
      </c>
      <c r="AN93" s="93">
        <f t="shared" si="49"/>
        <v>0</v>
      </c>
      <c r="AO93" s="93">
        <f t="shared" si="51"/>
        <v>0</v>
      </c>
      <c r="AP93" s="93">
        <f t="shared" si="53"/>
        <v>0</v>
      </c>
      <c r="AQ93" s="93">
        <f t="shared" si="55"/>
        <v>0</v>
      </c>
      <c r="AR93" s="93">
        <f t="shared" si="57"/>
        <v>0</v>
      </c>
      <c r="AS93" s="93">
        <f t="shared" si="59"/>
        <v>0</v>
      </c>
      <c r="AT93" s="93">
        <f t="shared" si="60"/>
        <v>0</v>
      </c>
      <c r="AU93" s="93">
        <f t="shared" si="61"/>
        <v>0</v>
      </c>
      <c r="AV93" s="93">
        <f t="shared" si="62"/>
        <v>0</v>
      </c>
      <c r="AW93" s="93">
        <f t="shared" si="63"/>
        <v>0</v>
      </c>
      <c r="AX93" s="93">
        <f t="shared" si="64"/>
        <v>0</v>
      </c>
      <c r="AY93" s="93">
        <f t="shared" si="65"/>
        <v>0</v>
      </c>
      <c r="AZ93" s="93">
        <f t="shared" si="66"/>
        <v>0</v>
      </c>
      <c r="BA93" s="93">
        <f t="shared" si="67"/>
        <v>0</v>
      </c>
      <c r="BB93" s="93">
        <f t="shared" si="68"/>
        <v>0</v>
      </c>
      <c r="BC93" s="93">
        <f t="shared" si="69"/>
        <v>0</v>
      </c>
      <c r="BD93" s="93">
        <f t="shared" si="70"/>
        <v>0</v>
      </c>
      <c r="BE93" s="93">
        <f t="shared" si="71"/>
        <v>0</v>
      </c>
      <c r="BF93" s="93">
        <f t="shared" si="73"/>
        <v>0</v>
      </c>
      <c r="BG93" s="93">
        <f t="shared" si="74"/>
        <v>0</v>
      </c>
      <c r="BH93" s="93">
        <f t="shared" si="75"/>
        <v>0</v>
      </c>
      <c r="BI93" s="93">
        <f t="shared" si="76"/>
        <v>0</v>
      </c>
      <c r="BJ93" s="93">
        <f t="shared" si="77"/>
        <v>0</v>
      </c>
      <c r="BL93" s="94">
        <f t="shared" si="78"/>
        <v>39218.056347523067</v>
      </c>
    </row>
    <row r="94" spans="1:64" x14ac:dyDescent="0.25">
      <c r="A94" s="90">
        <f t="shared" si="72"/>
        <v>2100</v>
      </c>
      <c r="B94" s="95">
        <v>0</v>
      </c>
      <c r="C94" s="93">
        <f t="shared" si="34"/>
        <v>0</v>
      </c>
      <c r="D94" s="93">
        <f t="shared" si="38"/>
        <v>0</v>
      </c>
      <c r="E94" s="93">
        <f t="shared" si="40"/>
        <v>0</v>
      </c>
      <c r="F94" s="93">
        <f t="shared" si="42"/>
        <v>0</v>
      </c>
      <c r="G94" s="93">
        <f t="shared" si="44"/>
        <v>0</v>
      </c>
      <c r="H94" s="93">
        <f t="shared" si="46"/>
        <v>0</v>
      </c>
      <c r="I94" s="93">
        <f t="shared" si="48"/>
        <v>0</v>
      </c>
      <c r="J94" s="93">
        <f t="shared" si="50"/>
        <v>0</v>
      </c>
      <c r="K94" s="93">
        <f t="shared" si="52"/>
        <v>0</v>
      </c>
      <c r="L94" s="93">
        <f t="shared" si="54"/>
        <v>0</v>
      </c>
      <c r="M94" s="93">
        <f t="shared" si="56"/>
        <v>0</v>
      </c>
      <c r="N94" s="93">
        <f t="shared" si="58"/>
        <v>0</v>
      </c>
      <c r="O94" s="93">
        <f>O$12*$B82/100</f>
        <v>0</v>
      </c>
      <c r="P94" s="93">
        <f>P$12*$B81/100</f>
        <v>0</v>
      </c>
      <c r="Q94" s="93">
        <f>Q$12*$B80/100</f>
        <v>0</v>
      </c>
      <c r="R94" s="93">
        <f t="shared" si="18"/>
        <v>0</v>
      </c>
      <c r="S94" s="93">
        <f t="shared" si="19"/>
        <v>0</v>
      </c>
      <c r="T94" s="93">
        <f t="shared" si="20"/>
        <v>0</v>
      </c>
      <c r="U94" s="93">
        <f t="shared" si="21"/>
        <v>0</v>
      </c>
      <c r="V94" s="93">
        <f t="shared" si="22"/>
        <v>0</v>
      </c>
      <c r="W94" s="93">
        <f t="shared" si="23"/>
        <v>0</v>
      </c>
      <c r="X94" s="93">
        <f t="shared" si="24"/>
        <v>0</v>
      </c>
      <c r="Y94" s="93">
        <f t="shared" si="25"/>
        <v>0</v>
      </c>
      <c r="Z94" s="93">
        <f t="shared" si="26"/>
        <v>0</v>
      </c>
      <c r="AA94" s="93">
        <f t="shared" si="27"/>
        <v>29030.531954563805</v>
      </c>
      <c r="AB94" s="93">
        <f t="shared" si="28"/>
        <v>7722.6529718722995</v>
      </c>
      <c r="AC94" s="93">
        <f t="shared" si="29"/>
        <v>0</v>
      </c>
      <c r="AD94" s="93">
        <f t="shared" si="30"/>
        <v>0</v>
      </c>
      <c r="AE94" s="93">
        <f t="shared" si="31"/>
        <v>0</v>
      </c>
      <c r="AF94" s="93">
        <f t="shared" si="32"/>
        <v>0</v>
      </c>
      <c r="AG94" s="93">
        <f t="shared" si="33"/>
        <v>0</v>
      </c>
      <c r="AH94" s="93">
        <f t="shared" si="35"/>
        <v>0</v>
      </c>
      <c r="AI94" s="93">
        <f t="shared" si="39"/>
        <v>0</v>
      </c>
      <c r="AJ94" s="93">
        <f t="shared" si="41"/>
        <v>0</v>
      </c>
      <c r="AK94" s="93">
        <f t="shared" si="43"/>
        <v>0</v>
      </c>
      <c r="AL94" s="93">
        <f t="shared" si="45"/>
        <v>0</v>
      </c>
      <c r="AM94" s="93">
        <f t="shared" si="47"/>
        <v>0</v>
      </c>
      <c r="AN94" s="93">
        <f t="shared" si="49"/>
        <v>0</v>
      </c>
      <c r="AO94" s="93">
        <f t="shared" si="51"/>
        <v>0</v>
      </c>
      <c r="AP94" s="93">
        <f t="shared" si="53"/>
        <v>0</v>
      </c>
      <c r="AQ94" s="93">
        <f t="shared" si="55"/>
        <v>0</v>
      </c>
      <c r="AR94" s="93">
        <f t="shared" si="57"/>
        <v>0</v>
      </c>
      <c r="AS94" s="93">
        <f t="shared" si="59"/>
        <v>0</v>
      </c>
      <c r="AT94" s="93">
        <f t="shared" si="60"/>
        <v>0</v>
      </c>
      <c r="AU94" s="93">
        <f t="shared" si="61"/>
        <v>0</v>
      </c>
      <c r="AV94" s="93">
        <f t="shared" si="62"/>
        <v>0</v>
      </c>
      <c r="AW94" s="93">
        <f t="shared" si="63"/>
        <v>0</v>
      </c>
      <c r="AX94" s="93">
        <f t="shared" si="64"/>
        <v>0</v>
      </c>
      <c r="AY94" s="93">
        <f t="shared" si="65"/>
        <v>0</v>
      </c>
      <c r="AZ94" s="93">
        <f t="shared" si="66"/>
        <v>0</v>
      </c>
      <c r="BA94" s="93">
        <f t="shared" si="67"/>
        <v>0</v>
      </c>
      <c r="BB94" s="93">
        <f t="shared" si="68"/>
        <v>0</v>
      </c>
      <c r="BC94" s="93">
        <f t="shared" si="69"/>
        <v>0</v>
      </c>
      <c r="BD94" s="93">
        <f t="shared" si="70"/>
        <v>0</v>
      </c>
      <c r="BE94" s="93">
        <f t="shared" si="71"/>
        <v>0</v>
      </c>
      <c r="BF94" s="93">
        <f t="shared" si="73"/>
        <v>0</v>
      </c>
      <c r="BG94" s="93">
        <f t="shared" si="74"/>
        <v>0</v>
      </c>
      <c r="BH94" s="93">
        <f t="shared" si="75"/>
        <v>0</v>
      </c>
      <c r="BI94" s="93">
        <f t="shared" si="76"/>
        <v>0</v>
      </c>
      <c r="BJ94" s="93">
        <f t="shared" si="77"/>
        <v>0</v>
      </c>
      <c r="BL94" s="94">
        <f t="shared" si="78"/>
        <v>36753.184926436108</v>
      </c>
    </row>
    <row r="95" spans="1:64" x14ac:dyDescent="0.25">
      <c r="A95" s="90">
        <f t="shared" si="72"/>
        <v>2101</v>
      </c>
      <c r="B95" s="95">
        <v>0</v>
      </c>
      <c r="C95" s="93">
        <f t="shared" si="34"/>
        <v>0</v>
      </c>
      <c r="D95" s="93">
        <f t="shared" si="38"/>
        <v>0</v>
      </c>
      <c r="E95" s="93">
        <f t="shared" si="40"/>
        <v>0</v>
      </c>
      <c r="F95" s="93">
        <f t="shared" si="42"/>
        <v>0</v>
      </c>
      <c r="G95" s="93">
        <f t="shared" si="44"/>
        <v>0</v>
      </c>
      <c r="H95" s="93">
        <f t="shared" si="46"/>
        <v>0</v>
      </c>
      <c r="I95" s="93">
        <f t="shared" si="48"/>
        <v>0</v>
      </c>
      <c r="J95" s="93">
        <f t="shared" si="50"/>
        <v>0</v>
      </c>
      <c r="K95" s="93">
        <f t="shared" si="52"/>
        <v>0</v>
      </c>
      <c r="L95" s="93">
        <f t="shared" si="54"/>
        <v>0</v>
      </c>
      <c r="M95" s="93">
        <f t="shared" si="56"/>
        <v>0</v>
      </c>
      <c r="N95" s="93">
        <f t="shared" si="58"/>
        <v>0</v>
      </c>
      <c r="O95" s="93">
        <f>O$12*$B83/100</f>
        <v>0</v>
      </c>
      <c r="P95" s="93">
        <f>P$12*$B82/100</f>
        <v>0</v>
      </c>
      <c r="Q95" s="93">
        <f>Q$12*$B81/100</f>
        <v>0</v>
      </c>
      <c r="R95" s="93">
        <f>R$12*$B80/100</f>
        <v>0</v>
      </c>
      <c r="S95" s="93">
        <f t="shared" si="19"/>
        <v>0</v>
      </c>
      <c r="T95" s="93">
        <f t="shared" si="20"/>
        <v>0</v>
      </c>
      <c r="U95" s="93">
        <f t="shared" si="21"/>
        <v>0</v>
      </c>
      <c r="V95" s="93">
        <f t="shared" si="22"/>
        <v>0</v>
      </c>
      <c r="W95" s="93">
        <f t="shared" si="23"/>
        <v>0</v>
      </c>
      <c r="X95" s="93">
        <f t="shared" si="24"/>
        <v>0</v>
      </c>
      <c r="Y95" s="93">
        <f t="shared" si="25"/>
        <v>0</v>
      </c>
      <c r="Z95" s="93">
        <f t="shared" si="26"/>
        <v>0</v>
      </c>
      <c r="AA95" s="93">
        <f t="shared" si="27"/>
        <v>27060.74589090906</v>
      </c>
      <c r="AB95" s="93">
        <f t="shared" si="28"/>
        <v>7231.2696078766612</v>
      </c>
      <c r="AC95" s="93">
        <f t="shared" si="29"/>
        <v>0</v>
      </c>
      <c r="AD95" s="93">
        <f t="shared" si="30"/>
        <v>0</v>
      </c>
      <c r="AE95" s="93">
        <f t="shared" si="31"/>
        <v>0</v>
      </c>
      <c r="AF95" s="93">
        <f t="shared" si="32"/>
        <v>0</v>
      </c>
      <c r="AG95" s="93">
        <f t="shared" si="33"/>
        <v>0</v>
      </c>
      <c r="AH95" s="93">
        <f t="shared" si="35"/>
        <v>0</v>
      </c>
      <c r="AI95" s="93">
        <f t="shared" si="39"/>
        <v>0</v>
      </c>
      <c r="AJ95" s="93">
        <f t="shared" si="41"/>
        <v>0</v>
      </c>
      <c r="AK95" s="93">
        <f t="shared" si="43"/>
        <v>0</v>
      </c>
      <c r="AL95" s="93">
        <f t="shared" si="45"/>
        <v>0</v>
      </c>
      <c r="AM95" s="93">
        <f t="shared" si="47"/>
        <v>0</v>
      </c>
      <c r="AN95" s="93">
        <f t="shared" si="49"/>
        <v>0</v>
      </c>
      <c r="AO95" s="93">
        <f t="shared" si="51"/>
        <v>0</v>
      </c>
      <c r="AP95" s="93">
        <f t="shared" si="53"/>
        <v>0</v>
      </c>
      <c r="AQ95" s="93">
        <f t="shared" si="55"/>
        <v>0</v>
      </c>
      <c r="AR95" s="93">
        <f t="shared" si="57"/>
        <v>0</v>
      </c>
      <c r="AS95" s="93">
        <f t="shared" si="59"/>
        <v>0</v>
      </c>
      <c r="AT95" s="93">
        <f t="shared" si="60"/>
        <v>0</v>
      </c>
      <c r="AU95" s="93">
        <f t="shared" si="61"/>
        <v>0</v>
      </c>
      <c r="AV95" s="93">
        <f t="shared" si="62"/>
        <v>0</v>
      </c>
      <c r="AW95" s="93">
        <f t="shared" si="63"/>
        <v>0</v>
      </c>
      <c r="AX95" s="93">
        <f t="shared" si="64"/>
        <v>0</v>
      </c>
      <c r="AY95" s="93">
        <f t="shared" si="65"/>
        <v>0</v>
      </c>
      <c r="AZ95" s="93">
        <f t="shared" si="66"/>
        <v>0</v>
      </c>
      <c r="BA95" s="93">
        <f t="shared" si="67"/>
        <v>0</v>
      </c>
      <c r="BB95" s="93">
        <f t="shared" si="68"/>
        <v>0</v>
      </c>
      <c r="BC95" s="93">
        <f t="shared" si="69"/>
        <v>0</v>
      </c>
      <c r="BD95" s="93">
        <f t="shared" si="70"/>
        <v>0</v>
      </c>
      <c r="BE95" s="93">
        <f t="shared" si="71"/>
        <v>0</v>
      </c>
      <c r="BF95" s="93">
        <f t="shared" si="73"/>
        <v>0</v>
      </c>
      <c r="BG95" s="93">
        <f t="shared" si="74"/>
        <v>0</v>
      </c>
      <c r="BH95" s="93">
        <f t="shared" si="75"/>
        <v>0</v>
      </c>
      <c r="BI95" s="93">
        <f t="shared" si="76"/>
        <v>0</v>
      </c>
      <c r="BJ95" s="93">
        <f t="shared" si="77"/>
        <v>0</v>
      </c>
      <c r="BL95" s="94">
        <f t="shared" si="78"/>
        <v>34292.015498785724</v>
      </c>
    </row>
    <row r="96" spans="1:64" x14ac:dyDescent="0.25">
      <c r="A96" s="90">
        <f t="shared" si="72"/>
        <v>2102</v>
      </c>
      <c r="B96" s="95">
        <v>0</v>
      </c>
      <c r="C96" s="93">
        <f t="shared" si="34"/>
        <v>0</v>
      </c>
      <c r="D96" s="93">
        <f t="shared" si="38"/>
        <v>0</v>
      </c>
      <c r="E96" s="93">
        <f t="shared" si="40"/>
        <v>0</v>
      </c>
      <c r="F96" s="93">
        <f t="shared" si="42"/>
        <v>0</v>
      </c>
      <c r="G96" s="93">
        <f t="shared" si="44"/>
        <v>0</v>
      </c>
      <c r="H96" s="93">
        <f t="shared" si="46"/>
        <v>0</v>
      </c>
      <c r="I96" s="93">
        <f t="shared" si="48"/>
        <v>0</v>
      </c>
      <c r="J96" s="93">
        <f t="shared" si="50"/>
        <v>0</v>
      </c>
      <c r="K96" s="93">
        <f t="shared" si="52"/>
        <v>0</v>
      </c>
      <c r="L96" s="93">
        <f t="shared" si="54"/>
        <v>0</v>
      </c>
      <c r="M96" s="93">
        <f t="shared" si="56"/>
        <v>0</v>
      </c>
      <c r="N96" s="93">
        <f t="shared" si="58"/>
        <v>0</v>
      </c>
      <c r="O96" s="93">
        <f>O$12*$B84/100</f>
        <v>0</v>
      </c>
      <c r="P96" s="93">
        <f>P$12*$B83/100</f>
        <v>0</v>
      </c>
      <c r="Q96" s="93">
        <f>Q$12*$B82/100</f>
        <v>0</v>
      </c>
      <c r="R96" s="93">
        <f t="shared" si="18"/>
        <v>0</v>
      </c>
      <c r="S96" s="93">
        <f t="shared" si="19"/>
        <v>0</v>
      </c>
      <c r="T96" s="93">
        <f t="shared" si="20"/>
        <v>0</v>
      </c>
      <c r="U96" s="93">
        <f t="shared" si="21"/>
        <v>0</v>
      </c>
      <c r="V96" s="93">
        <f t="shared" si="22"/>
        <v>0</v>
      </c>
      <c r="W96" s="93">
        <f t="shared" si="23"/>
        <v>0</v>
      </c>
      <c r="X96" s="93">
        <f t="shared" si="24"/>
        <v>0</v>
      </c>
      <c r="Y96" s="93">
        <f t="shared" si="25"/>
        <v>0</v>
      </c>
      <c r="Z96" s="93">
        <f t="shared" si="26"/>
        <v>0</v>
      </c>
      <c r="AA96" s="93">
        <f t="shared" si="27"/>
        <v>25093.639999201769</v>
      </c>
      <c r="AB96" s="93">
        <f t="shared" si="28"/>
        <v>6740.6119058952027</v>
      </c>
      <c r="AC96" s="93">
        <f t="shared" si="29"/>
        <v>0</v>
      </c>
      <c r="AD96" s="93">
        <f t="shared" si="30"/>
        <v>0</v>
      </c>
      <c r="AE96" s="93">
        <f t="shared" si="31"/>
        <v>0</v>
      </c>
      <c r="AF96" s="93">
        <f t="shared" si="32"/>
        <v>0</v>
      </c>
      <c r="AG96" s="93">
        <f t="shared" si="33"/>
        <v>0</v>
      </c>
      <c r="AH96" s="93">
        <f t="shared" si="35"/>
        <v>0</v>
      </c>
      <c r="AI96" s="93">
        <f t="shared" si="39"/>
        <v>0</v>
      </c>
      <c r="AJ96" s="93">
        <f t="shared" si="41"/>
        <v>0</v>
      </c>
      <c r="AK96" s="93">
        <f t="shared" si="43"/>
        <v>0</v>
      </c>
      <c r="AL96" s="93">
        <f t="shared" si="45"/>
        <v>0</v>
      </c>
      <c r="AM96" s="93">
        <f t="shared" si="47"/>
        <v>0</v>
      </c>
      <c r="AN96" s="93">
        <f t="shared" si="49"/>
        <v>0</v>
      </c>
      <c r="AO96" s="93">
        <f t="shared" si="51"/>
        <v>0</v>
      </c>
      <c r="AP96" s="93">
        <f t="shared" si="53"/>
        <v>0</v>
      </c>
      <c r="AQ96" s="93">
        <f t="shared" si="55"/>
        <v>0</v>
      </c>
      <c r="AR96" s="93">
        <f t="shared" si="57"/>
        <v>0</v>
      </c>
      <c r="AS96" s="93">
        <f t="shared" si="59"/>
        <v>0</v>
      </c>
      <c r="AT96" s="93">
        <f t="shared" si="60"/>
        <v>0</v>
      </c>
      <c r="AU96" s="93">
        <f t="shared" si="61"/>
        <v>0</v>
      </c>
      <c r="AV96" s="93">
        <f t="shared" si="62"/>
        <v>0</v>
      </c>
      <c r="AW96" s="93">
        <f t="shared" si="63"/>
        <v>0</v>
      </c>
      <c r="AX96" s="93">
        <f t="shared" si="64"/>
        <v>0</v>
      </c>
      <c r="AY96" s="93">
        <f t="shared" si="65"/>
        <v>0</v>
      </c>
      <c r="AZ96" s="93">
        <f t="shared" si="66"/>
        <v>0</v>
      </c>
      <c r="BA96" s="93">
        <f t="shared" si="67"/>
        <v>0</v>
      </c>
      <c r="BB96" s="93">
        <f t="shared" si="68"/>
        <v>0</v>
      </c>
      <c r="BC96" s="93">
        <f t="shared" si="69"/>
        <v>0</v>
      </c>
      <c r="BD96" s="93">
        <f t="shared" si="70"/>
        <v>0</v>
      </c>
      <c r="BE96" s="93">
        <f t="shared" si="71"/>
        <v>0</v>
      </c>
      <c r="BF96" s="93">
        <f>BF$12*$B41/100</f>
        <v>0</v>
      </c>
      <c r="BG96" s="93">
        <f>BG$12*$B40/100</f>
        <v>0</v>
      </c>
      <c r="BH96" s="93">
        <f>BH$12*$B39/100</f>
        <v>0</v>
      </c>
      <c r="BI96" s="93">
        <f>BI$12*$B38/100</f>
        <v>0</v>
      </c>
      <c r="BJ96" s="93">
        <f>BJ$12*$B37/100</f>
        <v>0</v>
      </c>
      <c r="BL96" s="94">
        <f t="shared" si="78"/>
        <v>31834.251905096971</v>
      </c>
    </row>
    <row r="97" spans="1:64" x14ac:dyDescent="0.25">
      <c r="A97" s="90" t="s">
        <v>6</v>
      </c>
      <c r="B97" s="87">
        <v>0</v>
      </c>
      <c r="C97" s="87">
        <f t="shared" ref="C97:BL97" si="79">SUM(C16:C96)</f>
        <v>293521.811778654</v>
      </c>
      <c r="D97" s="87">
        <f t="shared" si="79"/>
        <v>19528984.543673124</v>
      </c>
      <c r="E97" s="87">
        <f t="shared" si="79"/>
        <v>0</v>
      </c>
      <c r="F97" s="87">
        <f t="shared" si="79"/>
        <v>0</v>
      </c>
      <c r="G97" s="87">
        <f t="shared" si="79"/>
        <v>0</v>
      </c>
      <c r="H97" s="87">
        <f t="shared" si="79"/>
        <v>0</v>
      </c>
      <c r="I97" s="87">
        <f t="shared" si="79"/>
        <v>0</v>
      </c>
      <c r="J97" s="87">
        <f t="shared" si="79"/>
        <v>0</v>
      </c>
      <c r="K97" s="87">
        <f t="shared" si="79"/>
        <v>0</v>
      </c>
      <c r="L97" s="87">
        <f t="shared" si="79"/>
        <v>113967.18434742805</v>
      </c>
      <c r="M97" s="87">
        <f t="shared" si="79"/>
        <v>0</v>
      </c>
      <c r="N97" s="87">
        <f t="shared" si="79"/>
        <v>0</v>
      </c>
      <c r="O97" s="87">
        <f t="shared" si="79"/>
        <v>1114073.301638074</v>
      </c>
      <c r="P97" s="87">
        <f t="shared" si="79"/>
        <v>0</v>
      </c>
      <c r="Q97" s="87">
        <f t="shared" si="79"/>
        <v>1312355.3398445672</v>
      </c>
      <c r="R97" s="87">
        <f t="shared" si="79"/>
        <v>0</v>
      </c>
      <c r="S97" s="87">
        <f t="shared" si="79"/>
        <v>0</v>
      </c>
      <c r="T97" s="87">
        <f t="shared" si="79"/>
        <v>0</v>
      </c>
      <c r="U97" s="87">
        <f t="shared" si="79"/>
        <v>0</v>
      </c>
      <c r="V97" s="87">
        <f t="shared" si="79"/>
        <v>0</v>
      </c>
      <c r="W97" s="87">
        <f t="shared" si="79"/>
        <v>0</v>
      </c>
      <c r="X97" s="87">
        <f t="shared" si="79"/>
        <v>0</v>
      </c>
      <c r="Y97" s="87">
        <f t="shared" si="79"/>
        <v>0</v>
      </c>
      <c r="Z97" s="87">
        <f t="shared" si="79"/>
        <v>0</v>
      </c>
      <c r="AA97" s="87">
        <f t="shared" si="79"/>
        <v>4950655.254820887</v>
      </c>
      <c r="AB97" s="87">
        <f t="shared" si="79"/>
        <v>1226917.3731549385</v>
      </c>
      <c r="AC97" s="87">
        <f t="shared" si="79"/>
        <v>0</v>
      </c>
      <c r="AD97" s="87">
        <f t="shared" si="79"/>
        <v>0</v>
      </c>
      <c r="AE97" s="87">
        <f t="shared" si="79"/>
        <v>0</v>
      </c>
      <c r="AF97" s="87">
        <f t="shared" si="79"/>
        <v>0</v>
      </c>
      <c r="AG97" s="87">
        <f t="shared" si="79"/>
        <v>0</v>
      </c>
      <c r="AH97" s="87">
        <f t="shared" si="79"/>
        <v>0</v>
      </c>
      <c r="AI97" s="87">
        <f t="shared" si="79"/>
        <v>0</v>
      </c>
      <c r="AJ97" s="87">
        <f t="shared" si="79"/>
        <v>0</v>
      </c>
      <c r="AK97" s="87">
        <f t="shared" si="79"/>
        <v>0</v>
      </c>
      <c r="AL97" s="87">
        <f t="shared" si="79"/>
        <v>0</v>
      </c>
      <c r="AM97" s="87">
        <f t="shared" si="79"/>
        <v>0</v>
      </c>
      <c r="AN97" s="87">
        <f t="shared" si="79"/>
        <v>0</v>
      </c>
      <c r="AO97" s="87">
        <f t="shared" si="79"/>
        <v>0</v>
      </c>
      <c r="AP97" s="87">
        <f t="shared" si="79"/>
        <v>0</v>
      </c>
      <c r="AQ97" s="87">
        <f t="shared" si="79"/>
        <v>0</v>
      </c>
      <c r="AR97" s="87">
        <f t="shared" si="79"/>
        <v>0</v>
      </c>
      <c r="AS97" s="87">
        <f t="shared" si="79"/>
        <v>0</v>
      </c>
      <c r="AT97" s="87">
        <f t="shared" si="79"/>
        <v>0</v>
      </c>
      <c r="AU97" s="87">
        <f t="shared" si="79"/>
        <v>0</v>
      </c>
      <c r="AV97" s="87">
        <f t="shared" si="79"/>
        <v>0</v>
      </c>
      <c r="AW97" s="87">
        <f t="shared" si="79"/>
        <v>0</v>
      </c>
      <c r="AX97" s="87">
        <f t="shared" si="79"/>
        <v>0</v>
      </c>
      <c r="AY97" s="87">
        <f t="shared" si="79"/>
        <v>0</v>
      </c>
      <c r="AZ97" s="87">
        <f t="shared" si="79"/>
        <v>0</v>
      </c>
      <c r="BA97" s="87">
        <f t="shared" si="79"/>
        <v>0</v>
      </c>
      <c r="BB97" s="87">
        <f t="shared" si="79"/>
        <v>0</v>
      </c>
      <c r="BC97" s="87">
        <f t="shared" si="79"/>
        <v>0</v>
      </c>
      <c r="BD97" s="87">
        <f t="shared" si="79"/>
        <v>0</v>
      </c>
      <c r="BE97" s="87">
        <f t="shared" si="79"/>
        <v>0</v>
      </c>
      <c r="BF97" s="87">
        <f t="shared" si="79"/>
        <v>0</v>
      </c>
      <c r="BG97" s="87">
        <f t="shared" si="79"/>
        <v>0</v>
      </c>
      <c r="BH97" s="87">
        <f t="shared" si="79"/>
        <v>0</v>
      </c>
      <c r="BI97" s="87">
        <f t="shared" si="79"/>
        <v>0</v>
      </c>
      <c r="BJ97" s="87">
        <f t="shared" si="79"/>
        <v>0</v>
      </c>
      <c r="BK97" s="87">
        <f t="shared" si="79"/>
        <v>0</v>
      </c>
      <c r="BL97" s="87">
        <f t="shared" si="79"/>
        <v>28540474.809257649</v>
      </c>
    </row>
    <row r="98" spans="1:64" x14ac:dyDescent="0.25">
      <c r="B98" s="33"/>
    </row>
    <row r="99" spans="1:64" x14ac:dyDescent="0.25">
      <c r="A99" s="10" t="s">
        <v>58</v>
      </c>
      <c r="B99" s="96">
        <f>NPV('Levelized PV Future Prod'!M1,'Gen H 8%CCA'!B16:B96)</f>
        <v>107.9710676904309</v>
      </c>
    </row>
    <row r="100" spans="1:64" x14ac:dyDescent="0.25">
      <c r="A100" s="10" t="s">
        <v>54</v>
      </c>
      <c r="B100" s="96">
        <f>-PMT('Levelized PV Future Prod'!M1,62,'Gen H 8%CCA'!B99)</f>
        <v>6.4681593611691248</v>
      </c>
    </row>
    <row r="101" spans="1:64" x14ac:dyDescent="0.25">
      <c r="B101" s="33"/>
    </row>
    <row r="102" spans="1:64" x14ac:dyDescent="0.25">
      <c r="B102" s="33"/>
    </row>
    <row r="103" spans="1:64" x14ac:dyDescent="0.25">
      <c r="B103" s="33"/>
    </row>
    <row r="104" spans="1:64" x14ac:dyDescent="0.25">
      <c r="B104" s="33"/>
    </row>
    <row r="105" spans="1:64" x14ac:dyDescent="0.25">
      <c r="B105" s="33"/>
    </row>
    <row r="106" spans="1:64" x14ac:dyDescent="0.25">
      <c r="B106" s="33"/>
    </row>
    <row r="107" spans="1:64" x14ac:dyDescent="0.25">
      <c r="B107" s="33"/>
    </row>
    <row r="108" spans="1:64" x14ac:dyDescent="0.25">
      <c r="B108" s="33"/>
    </row>
    <row r="109" spans="1:64" x14ac:dyDescent="0.25">
      <c r="B109" s="33"/>
    </row>
    <row r="110" spans="1:64" x14ac:dyDescent="0.25">
      <c r="B110" s="33"/>
    </row>
    <row r="111" spans="1:64" x14ac:dyDescent="0.25">
      <c r="B111" s="33"/>
    </row>
    <row r="112" spans="1:64" x14ac:dyDescent="0.25">
      <c r="B112" s="33"/>
    </row>
    <row r="113" spans="2:2" x14ac:dyDescent="0.25">
      <c r="B113" s="97"/>
    </row>
    <row r="114" spans="2:2" x14ac:dyDescent="0.25">
      <c r="B114" s="97"/>
    </row>
  </sheetData>
  <mergeCells count="1">
    <mergeCell ref="B13:B15"/>
  </mergeCells>
  <phoneticPr fontId="0" type="noConversion"/>
  <pageMargins left="0.75" right="0.75" top="1" bottom="1" header="0.5" footer="0.5"/>
  <pageSetup paperSize="5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R94"/>
  <sheetViews>
    <sheetView topLeftCell="A7" zoomScaleNormal="100" workbookViewId="0">
      <selection activeCell="C13" sqref="C13"/>
    </sheetView>
  </sheetViews>
  <sheetFormatPr defaultColWidth="9.140625" defaultRowHeight="15" x14ac:dyDescent="0.25"/>
  <cols>
    <col min="1" max="1" width="4.5703125" style="129" customWidth="1"/>
    <col min="2" max="2" width="6.28515625" style="10" customWidth="1"/>
    <col min="3" max="3" width="12" style="23" bestFit="1" customWidth="1"/>
    <col min="4" max="5" width="11.140625" style="23" hidden="1" customWidth="1"/>
    <col min="6" max="7" width="12.28515625" style="23" hidden="1" customWidth="1"/>
    <col min="8" max="8" width="10.7109375" style="23" hidden="1" customWidth="1"/>
    <col min="9" max="9" width="1.85546875" style="10" customWidth="1"/>
    <col min="10" max="10" width="12.85546875" style="10" customWidth="1"/>
    <col min="11" max="11" width="3.5703125" style="10" customWidth="1"/>
    <col min="12" max="13" width="10" style="10" customWidth="1"/>
    <col min="14" max="14" width="11" style="10" bestFit="1" customWidth="1"/>
    <col min="15" max="15" width="11" style="10" customWidth="1"/>
    <col min="16" max="18" width="11.7109375" style="10" customWidth="1"/>
    <col min="19" max="19" width="9.140625" style="10"/>
    <col min="20" max="20" width="9.85546875" style="10" bestFit="1" customWidth="1"/>
    <col min="21" max="21" width="6.140625" style="10" customWidth="1"/>
    <col min="22" max="22" width="5" style="10" bestFit="1" customWidth="1"/>
    <col min="23" max="23" width="12.85546875" style="10" bestFit="1" customWidth="1"/>
    <col min="24" max="26" width="12.85546875" style="10" customWidth="1"/>
    <col min="27" max="27" width="15.7109375" style="10" bestFit="1" customWidth="1"/>
    <col min="28" max="28" width="9.140625" style="10"/>
    <col min="29" max="29" width="5" style="10" bestFit="1" customWidth="1"/>
    <col min="30" max="30" width="12.42578125" style="10" customWidth="1"/>
    <col min="31" max="31" width="14.7109375" style="10" customWidth="1"/>
    <col min="32" max="33" width="13.28515625" style="10" customWidth="1"/>
    <col min="34" max="34" width="10.85546875" style="10" customWidth="1"/>
    <col min="35" max="37" width="9.140625" style="10"/>
    <col min="38" max="38" width="13" style="10" bestFit="1" customWidth="1"/>
    <col min="39" max="39" width="13.5703125" style="10" customWidth="1"/>
    <col min="40" max="41" width="14" style="10" customWidth="1"/>
    <col min="42" max="42" width="9.85546875" style="10" customWidth="1"/>
    <col min="43" max="43" width="9.140625" style="10"/>
    <col min="44" max="44" width="13" style="10" bestFit="1" customWidth="1"/>
    <col min="45" max="16384" width="9.140625" style="10"/>
  </cols>
  <sheetData>
    <row r="1" spans="1:44" x14ac:dyDescent="0.25">
      <c r="B1" s="2" t="s">
        <v>112</v>
      </c>
      <c r="D1" s="130"/>
      <c r="M1" s="131">
        <v>5.8099999999999999E-2</v>
      </c>
    </row>
    <row r="2" spans="1:44" x14ac:dyDescent="0.25">
      <c r="B2" s="2" t="s">
        <v>113</v>
      </c>
      <c r="M2" s="132" t="s">
        <v>14</v>
      </c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</row>
    <row r="3" spans="1:44" x14ac:dyDescent="0.25">
      <c r="B3" s="133" t="s">
        <v>114</v>
      </c>
      <c r="M3" s="134">
        <v>2022</v>
      </c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</row>
    <row r="4" spans="1:44" ht="9" customHeight="1" x14ac:dyDescent="0.25">
      <c r="S4" s="26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</row>
    <row r="5" spans="1:44" x14ac:dyDescent="0.25">
      <c r="A5" s="186" t="s">
        <v>90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AB5" s="119"/>
      <c r="AI5" s="119"/>
    </row>
    <row r="6" spans="1:44" ht="12.75" customHeight="1" x14ac:dyDescent="0.25">
      <c r="A6" s="135"/>
      <c r="B6" s="11"/>
      <c r="C6" s="136"/>
      <c r="D6" s="136"/>
      <c r="E6" s="136"/>
      <c r="F6" s="138"/>
      <c r="G6" s="138"/>
      <c r="H6" s="137"/>
      <c r="I6" s="139"/>
      <c r="J6" s="140"/>
      <c r="K6" s="2"/>
      <c r="P6" s="140"/>
      <c r="Q6" s="140"/>
      <c r="R6" s="140"/>
      <c r="T6" s="141"/>
      <c r="AB6" s="119"/>
      <c r="AI6" s="119"/>
    </row>
    <row r="7" spans="1:44" ht="12.75" customHeight="1" x14ac:dyDescent="0.25">
      <c r="A7" s="142"/>
      <c r="B7" s="143" t="s">
        <v>56</v>
      </c>
      <c r="C7" s="143" t="s">
        <v>8</v>
      </c>
      <c r="D7" s="143" t="s">
        <v>8</v>
      </c>
      <c r="E7" s="143" t="s">
        <v>8</v>
      </c>
      <c r="F7" s="144" t="s">
        <v>0</v>
      </c>
      <c r="G7" s="144" t="s">
        <v>3</v>
      </c>
      <c r="H7" s="143" t="s">
        <v>16</v>
      </c>
      <c r="I7" s="145"/>
      <c r="J7" s="188" t="s">
        <v>29</v>
      </c>
      <c r="K7" s="25"/>
      <c r="L7" s="188" t="s">
        <v>28</v>
      </c>
      <c r="M7" s="188" t="s">
        <v>27</v>
      </c>
      <c r="N7" s="188" t="s">
        <v>26</v>
      </c>
      <c r="O7" s="181" t="s">
        <v>105</v>
      </c>
      <c r="P7" s="181" t="s">
        <v>106</v>
      </c>
      <c r="Q7" s="188" t="s">
        <v>25</v>
      </c>
      <c r="R7" s="188" t="s">
        <v>107</v>
      </c>
      <c r="S7" s="189" t="s">
        <v>108</v>
      </c>
      <c r="T7" s="187" t="s">
        <v>109</v>
      </c>
      <c r="AB7" s="119"/>
      <c r="AI7" s="119"/>
    </row>
    <row r="8" spans="1:44" ht="12.75" customHeight="1" x14ac:dyDescent="0.25">
      <c r="A8" s="146"/>
      <c r="B8" s="145"/>
      <c r="C8" s="16" t="s">
        <v>12</v>
      </c>
      <c r="D8" s="16" t="s">
        <v>33</v>
      </c>
      <c r="E8" s="16" t="s">
        <v>9</v>
      </c>
      <c r="F8" s="147"/>
      <c r="G8" s="147"/>
      <c r="H8" s="16"/>
      <c r="I8" s="148"/>
      <c r="J8" s="188"/>
      <c r="K8" s="118"/>
      <c r="L8" s="188"/>
      <c r="M8" s="188"/>
      <c r="N8" s="188"/>
      <c r="O8" s="181"/>
      <c r="P8" s="181"/>
      <c r="Q8" s="188"/>
      <c r="R8" s="188"/>
      <c r="S8" s="189"/>
      <c r="T8" s="187"/>
      <c r="AB8" s="119"/>
      <c r="AI8" s="119"/>
    </row>
    <row r="9" spans="1:44" x14ac:dyDescent="0.25">
      <c r="A9" s="146"/>
      <c r="B9" s="145"/>
      <c r="C9" s="17" t="s">
        <v>20</v>
      </c>
      <c r="D9" s="17" t="s">
        <v>23</v>
      </c>
      <c r="E9" s="17" t="s">
        <v>23</v>
      </c>
      <c r="F9" s="149" t="s">
        <v>21</v>
      </c>
      <c r="G9" s="149" t="s">
        <v>22</v>
      </c>
      <c r="H9" s="150" t="s">
        <v>24</v>
      </c>
      <c r="I9" s="151"/>
      <c r="J9" s="188"/>
      <c r="K9" s="18"/>
      <c r="L9" s="188"/>
      <c r="M9" s="188"/>
      <c r="N9" s="188"/>
      <c r="O9" s="181"/>
      <c r="P9" s="181"/>
      <c r="Q9" s="188"/>
      <c r="R9" s="188"/>
      <c r="S9" s="189"/>
      <c r="T9" s="187"/>
      <c r="AB9" s="119"/>
      <c r="AI9" s="119"/>
    </row>
    <row r="10" spans="1:44" x14ac:dyDescent="0.25">
      <c r="A10" s="152"/>
      <c r="B10" s="153"/>
      <c r="C10" s="20" t="s">
        <v>19</v>
      </c>
      <c r="D10" s="20" t="s">
        <v>34</v>
      </c>
      <c r="E10" s="20" t="s">
        <v>18</v>
      </c>
      <c r="F10" s="20" t="s">
        <v>19</v>
      </c>
      <c r="G10" s="154" t="s">
        <v>11</v>
      </c>
      <c r="H10" s="154" t="s">
        <v>10</v>
      </c>
      <c r="I10" s="153"/>
      <c r="J10" s="155"/>
      <c r="K10" s="18"/>
      <c r="L10" s="155"/>
      <c r="M10" s="18"/>
      <c r="N10" s="18"/>
      <c r="O10" s="18"/>
      <c r="P10" s="181"/>
      <c r="Q10" s="188"/>
      <c r="R10" s="188"/>
      <c r="S10" s="189"/>
      <c r="T10" s="187"/>
      <c r="AB10" s="119"/>
      <c r="AI10" s="119"/>
    </row>
    <row r="11" spans="1:44" x14ac:dyDescent="0.25">
      <c r="A11" s="152"/>
      <c r="B11" s="19"/>
      <c r="C11" s="20"/>
      <c r="D11" s="20"/>
      <c r="E11" s="20"/>
      <c r="F11" s="20"/>
      <c r="G11" s="154"/>
      <c r="H11" s="154"/>
      <c r="I11" s="19"/>
      <c r="AB11" s="119"/>
      <c r="AI11" s="119"/>
    </row>
    <row r="12" spans="1:44" x14ac:dyDescent="0.25">
      <c r="A12" s="152">
        <v>1</v>
      </c>
      <c r="B12" s="19">
        <f>M3</f>
        <v>2022</v>
      </c>
      <c r="C12" s="12">
        <f>'Input Capital &amp; Operating Costs'!C12*'Escalation Sheet'!$E3/'Escalation Sheet'!$E$3</f>
        <v>105000</v>
      </c>
      <c r="D12" s="12" t="e">
        <f>'Input Capital &amp; Operating Costs'!#REF!*'Escalation Sheet'!$E3/'Escalation Sheet'!$E$3</f>
        <v>#REF!</v>
      </c>
      <c r="E12" s="12" t="e">
        <f>'Input Capital &amp; Operating Costs'!#REF!*'Escalation Sheet'!$E3/'Escalation Sheet'!$E$3</f>
        <v>#REF!</v>
      </c>
      <c r="F12" s="12" t="e">
        <f>'Input Capital &amp; Operating Costs'!#REF!*'Escalation Sheet'!$E3/'Escalation Sheet'!$E$3</f>
        <v>#REF!</v>
      </c>
      <c r="G12" s="12" t="e">
        <f>'Input Capital &amp; Operating Costs'!#REF!*'Escalation Sheet'!$E3/'Escalation Sheet'!$E$3</f>
        <v>#REF!</v>
      </c>
      <c r="H12" s="12" t="e">
        <f>'Input Capital &amp; Operating Costs'!#REF!*'Escalation Sheet'!$E3/'Escalation Sheet'!$E$3</f>
        <v>#REF!</v>
      </c>
      <c r="I12" s="33"/>
      <c r="J12" s="23">
        <f>'Gen H 8%CCA'!BL16</f>
        <v>8712.0935291129099</v>
      </c>
      <c r="K12" s="23"/>
      <c r="L12" s="12">
        <v>0</v>
      </c>
      <c r="M12" s="156">
        <v>0</v>
      </c>
      <c r="N12" s="23">
        <f>M12-J12-L12</f>
        <v>-8712.0935291129099</v>
      </c>
      <c r="O12" s="23">
        <f t="shared" ref="O12:O43" si="0">N12/(1+$M$1)^(B12-$M$3)</f>
        <v>-8712.0935291129099</v>
      </c>
      <c r="P12" s="23">
        <f>O12</f>
        <v>-8712.0935291129099</v>
      </c>
      <c r="Q12" s="23">
        <v>0</v>
      </c>
      <c r="R12" s="23">
        <f>Q12+P12</f>
        <v>-8712.0935291129099</v>
      </c>
      <c r="S12" s="34">
        <f>-N12*100/('Generation plant Input'!$D$10*1000000)</f>
        <v>3.1622844025818185E-2</v>
      </c>
      <c r="T12" s="35">
        <v>0</v>
      </c>
      <c r="AB12" s="119"/>
      <c r="AI12" s="119"/>
    </row>
    <row r="13" spans="1:44" x14ac:dyDescent="0.25">
      <c r="A13" s="152">
        <v>2</v>
      </c>
      <c r="B13" s="19">
        <f>B12+1</f>
        <v>2023</v>
      </c>
      <c r="C13" s="12">
        <f>'Input Capital &amp; Operating Costs'!C13</f>
        <v>6986000</v>
      </c>
      <c r="D13" s="12" t="e">
        <f>'Input Capital &amp; Operating Costs'!#REF!*'Escalation Sheet'!$E4/'Escalation Sheet'!$E$3</f>
        <v>#REF!</v>
      </c>
      <c r="E13" s="12" t="e">
        <f>'Input Capital &amp; Operating Costs'!#REF!*'Escalation Sheet'!$E4/'Escalation Sheet'!$E$3</f>
        <v>#REF!</v>
      </c>
      <c r="F13" s="12" t="e">
        <f>'Input Capital &amp; Operating Costs'!#REF!*'Escalation Sheet'!$E4/'Escalation Sheet'!$E$3</f>
        <v>#REF!</v>
      </c>
      <c r="G13" s="12" t="e">
        <f>'Input Capital &amp; Operating Costs'!#REF!*'Escalation Sheet'!$E4/'Escalation Sheet'!$E$3</f>
        <v>#REF!</v>
      </c>
      <c r="H13" s="12" t="e">
        <f>'Input Capital &amp; Operating Costs'!#REF!*'Escalation Sheet'!$E4/'Escalation Sheet'!$E$3</f>
        <v>#REF!</v>
      </c>
      <c r="I13" s="33"/>
      <c r="J13" s="23">
        <f>'Gen H 8%CCA'!BL17</f>
        <v>589108.9936250262</v>
      </c>
      <c r="K13" s="23"/>
      <c r="L13" s="12">
        <f>'Input Capital &amp; Operating Costs'!D13*'Escalation Sheet'!E4/'Escalation Sheet'!$E$3</f>
        <v>226403.47189188149</v>
      </c>
      <c r="M13" s="23">
        <v>0</v>
      </c>
      <c r="N13" s="23">
        <f t="shared" ref="N13:N41" si="1">M13-J13-L13</f>
        <v>-815512.46551690763</v>
      </c>
      <c r="O13" s="23">
        <f t="shared" si="0"/>
        <v>-770732.88490398601</v>
      </c>
      <c r="P13" s="23">
        <f t="shared" ref="P13:P44" si="2">P12+O13</f>
        <v>-779444.97843309888</v>
      </c>
      <c r="Q13" s="23">
        <f>-NPV($M$1,J14:$J$93)/(1+$M$1)^(B13-$M$3)</f>
        <v>-8267837.1644178806</v>
      </c>
      <c r="R13" s="23">
        <f t="shared" ref="R13:R76" si="3">Q13+P13</f>
        <v>-9047282.1428509802</v>
      </c>
      <c r="S13" s="34">
        <f>-N13*100/('Generation plant Input'!$D$10*1000000)</f>
        <v>2.9601178421666337</v>
      </c>
      <c r="T13" s="157">
        <f>(PMT(M1,50,R62))*100/('Generation plant Input'!$D$10*1000000)*(1+M1)</f>
        <v>3.2245191691946378</v>
      </c>
      <c r="AB13" s="119"/>
      <c r="AI13" s="119"/>
    </row>
    <row r="14" spans="1:44" x14ac:dyDescent="0.25">
      <c r="A14" s="152">
        <v>3</v>
      </c>
      <c r="B14" s="19">
        <f t="shared" ref="B14:B71" si="4">B13+1</f>
        <v>2024</v>
      </c>
      <c r="C14" s="12">
        <f>'Input Capital &amp; Operating Costs'!C14*'Escalation Sheet'!$E5/'Escalation Sheet'!$E$3</f>
        <v>0</v>
      </c>
      <c r="D14" s="12" t="e">
        <f>'Input Capital &amp; Operating Costs'!#REF!*'Escalation Sheet'!$E5/'Escalation Sheet'!$E$3</f>
        <v>#REF!</v>
      </c>
      <c r="E14" s="12" t="e">
        <f>'Input Capital &amp; Operating Costs'!#REF!*'Escalation Sheet'!$E5/'Escalation Sheet'!$E$3</f>
        <v>#REF!</v>
      </c>
      <c r="F14" s="12" t="e">
        <f>'Input Capital &amp; Operating Costs'!#REF!*'Escalation Sheet'!$E5/'Escalation Sheet'!$E$3</f>
        <v>#REF!</v>
      </c>
      <c r="G14" s="12" t="e">
        <f>'Input Capital &amp; Operating Costs'!#REF!*'Escalation Sheet'!$E5/'Escalation Sheet'!$E$3</f>
        <v>#REF!</v>
      </c>
      <c r="H14" s="12" t="e">
        <f>'Input Capital &amp; Operating Costs'!#REF!*'Escalation Sheet'!$E5/'Escalation Sheet'!$E$3</f>
        <v>#REF!</v>
      </c>
      <c r="I14" s="33"/>
      <c r="J14" s="23">
        <f>'Gen H 8%CCA'!BL18</f>
        <v>638891.52503937855</v>
      </c>
      <c r="K14" s="23"/>
      <c r="L14" s="12">
        <f>'Input Capital &amp; Operating Costs'!D14*'Escalation Sheet'!E5/'Escalation Sheet'!$E$3</f>
        <v>230032.29714330754</v>
      </c>
      <c r="M14" s="23">
        <v>0</v>
      </c>
      <c r="N14" s="23">
        <f t="shared" si="1"/>
        <v>-868923.82218268607</v>
      </c>
      <c r="O14" s="23">
        <f t="shared" si="0"/>
        <v>-776118.92794153141</v>
      </c>
      <c r="P14" s="23">
        <f t="shared" si="2"/>
        <v>-1555563.9063746303</v>
      </c>
      <c r="Q14" s="23">
        <f>-NPV($M$1,J15:$J$93)/(1+$M$1)^(B14-$M$3)</f>
        <v>-7697182.0703511434</v>
      </c>
      <c r="R14" s="23">
        <f t="shared" si="3"/>
        <v>-9252745.9767257739</v>
      </c>
      <c r="S14" s="34">
        <f>-N14*100/('Generation plant Input'!$D$10*1000000)</f>
        <v>3.1539884652729078</v>
      </c>
      <c r="T14" s="35">
        <f t="shared" ref="T14:T77" si="5">+T13</f>
        <v>3.2245191691946378</v>
      </c>
      <c r="U14" s="158"/>
      <c r="AB14" s="119"/>
      <c r="AI14" s="119"/>
      <c r="AQ14" s="26"/>
      <c r="AR14" s="35"/>
    </row>
    <row r="15" spans="1:44" x14ac:dyDescent="0.25">
      <c r="A15" s="152">
        <v>4</v>
      </c>
      <c r="B15" s="19">
        <f t="shared" si="4"/>
        <v>2025</v>
      </c>
      <c r="C15" s="12">
        <f>'Input Capital &amp; Operating Costs'!C15*'Escalation Sheet'!$E6/'Escalation Sheet'!$E$3</f>
        <v>0</v>
      </c>
      <c r="D15" s="12" t="e">
        <f>'Input Capital &amp; Operating Costs'!#REF!*'Escalation Sheet'!$E6/'Escalation Sheet'!$E$3</f>
        <v>#REF!</v>
      </c>
      <c r="E15" s="12" t="e">
        <f>'Input Capital &amp; Operating Costs'!#REF!*'Escalation Sheet'!$E6/'Escalation Sheet'!$E$3</f>
        <v>#REF!</v>
      </c>
      <c r="F15" s="12" t="e">
        <f>'Input Capital &amp; Operating Costs'!#REF!*'Escalation Sheet'!$E6/'Escalation Sheet'!$E$3</f>
        <v>#REF!</v>
      </c>
      <c r="G15" s="12" t="e">
        <f>'Input Capital &amp; Operating Costs'!#REF!*'Escalation Sheet'!$E6/'Escalation Sheet'!$E$3</f>
        <v>#REF!</v>
      </c>
      <c r="H15" s="12" t="e">
        <f>'Input Capital &amp; Operating Costs'!#REF!*'Escalation Sheet'!$E6/'Escalation Sheet'!$E$3</f>
        <v>#REF!</v>
      </c>
      <c r="I15" s="33"/>
      <c r="J15" s="23">
        <f>'Gen H 8%CCA'!BL19</f>
        <v>620738.79722764774</v>
      </c>
      <c r="K15" s="23"/>
      <c r="L15" s="12">
        <f>'Input Capital &amp; Operating Costs'!D15*'Escalation Sheet'!E6/'Escalation Sheet'!$E$3</f>
        <v>233617.04426401303</v>
      </c>
      <c r="M15" s="23">
        <v>0</v>
      </c>
      <c r="N15" s="23">
        <f t="shared" si="1"/>
        <v>-854355.8414916608</v>
      </c>
      <c r="O15" s="23">
        <f t="shared" si="0"/>
        <v>-721204.868916812</v>
      </c>
      <c r="P15" s="23">
        <f t="shared" si="2"/>
        <v>-2276768.7752914424</v>
      </c>
      <c r="Q15" s="23">
        <f>-NPV($M$1,J16:$J$93)/(1+$M$1)^(B15-$M$3)</f>
        <v>-7173185.1347130369</v>
      </c>
      <c r="R15" s="23">
        <f t="shared" si="3"/>
        <v>-9449953.9100044798</v>
      </c>
      <c r="S15" s="34">
        <f>-N15*100/('Generation plant Input'!$D$10*1000000)</f>
        <v>3.1011101324561188</v>
      </c>
      <c r="T15" s="35">
        <f t="shared" si="5"/>
        <v>3.2245191691946378</v>
      </c>
      <c r="U15" s="158"/>
      <c r="AB15" s="119"/>
      <c r="AI15" s="119"/>
    </row>
    <row r="16" spans="1:44" x14ac:dyDescent="0.25">
      <c r="A16" s="152">
        <v>5</v>
      </c>
      <c r="B16" s="19">
        <f t="shared" si="4"/>
        <v>2026</v>
      </c>
      <c r="C16" s="12">
        <f>'Input Capital &amp; Operating Costs'!C16*'Escalation Sheet'!$E7/'Escalation Sheet'!$E$3</f>
        <v>0</v>
      </c>
      <c r="D16" s="12" t="e">
        <f>'Input Capital &amp; Operating Costs'!#REF!*'Escalation Sheet'!$E7/'Escalation Sheet'!$E$3</f>
        <v>#REF!</v>
      </c>
      <c r="E16" s="12" t="e">
        <f>'Input Capital &amp; Operating Costs'!#REF!*'Escalation Sheet'!$E7/'Escalation Sheet'!$E$3</f>
        <v>#REF!</v>
      </c>
      <c r="F16" s="12" t="e">
        <f>'Input Capital &amp; Operating Costs'!#REF!*'Escalation Sheet'!$E7/'Escalation Sheet'!$E$3</f>
        <v>#REF!</v>
      </c>
      <c r="G16" s="12" t="e">
        <f>'Input Capital &amp; Operating Costs'!#REF!*'Escalation Sheet'!$E7/'Escalation Sheet'!$E$3</f>
        <v>#REF!</v>
      </c>
      <c r="H16" s="12" t="e">
        <f>'Input Capital &amp; Operating Costs'!#REF!*'Escalation Sheet'!$E7/'Escalation Sheet'!$E$3</f>
        <v>#REF!</v>
      </c>
      <c r="I16" s="33"/>
      <c r="J16" s="23">
        <f>'Gen H 8%CCA'!BL20</f>
        <v>603441.87964279065</v>
      </c>
      <c r="K16" s="23"/>
      <c r="L16" s="12">
        <f>'Input Capital &amp; Operating Costs'!D16*'Escalation Sheet'!E7/'Escalation Sheet'!$E$3</f>
        <v>237807.4363514313</v>
      </c>
      <c r="M16" s="23">
        <v>0</v>
      </c>
      <c r="N16" s="23">
        <f t="shared" si="1"/>
        <v>-841249.31599422195</v>
      </c>
      <c r="O16" s="23">
        <f t="shared" si="0"/>
        <v>-671147.3296540936</v>
      </c>
      <c r="P16" s="23">
        <f t="shared" si="2"/>
        <v>-2947916.1049455358</v>
      </c>
      <c r="Q16" s="23">
        <f>-NPV($M$1,J17:$J$93)/(1+$M$1)^(B16-$M$3)</f>
        <v>-6691760.189190126</v>
      </c>
      <c r="R16" s="23">
        <f t="shared" si="3"/>
        <v>-9639676.2941356618</v>
      </c>
      <c r="S16" s="34">
        <f>-N16*100/('Generation plant Input'!$D$10*1000000)</f>
        <v>3.053536537184109</v>
      </c>
      <c r="T16" s="35">
        <f t="shared" si="5"/>
        <v>3.2245191691946378</v>
      </c>
      <c r="U16" s="158"/>
      <c r="AB16" s="119"/>
      <c r="AI16" s="119"/>
    </row>
    <row r="17" spans="1:35" x14ac:dyDescent="0.25">
      <c r="A17" s="152">
        <v>6</v>
      </c>
      <c r="B17" s="19">
        <f t="shared" si="4"/>
        <v>2027</v>
      </c>
      <c r="C17" s="12">
        <f>'Input Capital &amp; Operating Costs'!C17*'Escalation Sheet'!$E8/'Escalation Sheet'!$E$3</f>
        <v>0</v>
      </c>
      <c r="D17" s="12" t="e">
        <f>'Input Capital &amp; Operating Costs'!#REF!*'Escalation Sheet'!$E8/'Escalation Sheet'!$E$3</f>
        <v>#REF!</v>
      </c>
      <c r="E17" s="12" t="e">
        <f>'Input Capital &amp; Operating Costs'!#REF!*'Escalation Sheet'!$E8/'Escalation Sheet'!$E$3</f>
        <v>#REF!</v>
      </c>
      <c r="F17" s="12" t="e">
        <f>'Input Capital &amp; Operating Costs'!#REF!*'Escalation Sheet'!$E8/'Escalation Sheet'!$E$3</f>
        <v>#REF!</v>
      </c>
      <c r="G17" s="12" t="e">
        <f>'Input Capital &amp; Operating Costs'!#REF!*'Escalation Sheet'!$E8/'Escalation Sheet'!$E$3</f>
        <v>#REF!</v>
      </c>
      <c r="H17" s="12" t="e">
        <f>'Input Capital &amp; Operating Costs'!#REF!*'Escalation Sheet'!$E8/'Escalation Sheet'!$E$3</f>
        <v>#REF!</v>
      </c>
      <c r="I17" s="33"/>
      <c r="J17" s="23">
        <f>'Gen H 8%CCA'!BL21</f>
        <v>586932.30746665772</v>
      </c>
      <c r="K17" s="23"/>
      <c r="L17" s="12">
        <f>'Input Capital &amp; Operating Costs'!D17*'Escalation Sheet'!E8/'Escalation Sheet'!$E$3</f>
        <v>241999.76854472252</v>
      </c>
      <c r="M17" s="23">
        <v>0</v>
      </c>
      <c r="N17" s="23">
        <f t="shared" si="1"/>
        <v>-828932.07601138018</v>
      </c>
      <c r="O17" s="23">
        <f t="shared" si="0"/>
        <v>-625007.70789415669</v>
      </c>
      <c r="P17" s="23">
        <f t="shared" si="2"/>
        <v>-3572923.8128396925</v>
      </c>
      <c r="Q17" s="23">
        <f>-NPV($M$1,J18:$J$93)/(1+$M$1)^(B17-$M$3)</f>
        <v>-6249218.2405857276</v>
      </c>
      <c r="R17" s="23">
        <f t="shared" si="3"/>
        <v>-9822142.0534254201</v>
      </c>
      <c r="S17" s="34">
        <f>-N17*100/('Generation plant Input'!$D$10*1000000)</f>
        <v>3.0088278621102731</v>
      </c>
      <c r="T17" s="35">
        <f t="shared" si="5"/>
        <v>3.2245191691946378</v>
      </c>
      <c r="U17" s="158"/>
      <c r="AB17" s="119"/>
      <c r="AI17" s="119"/>
    </row>
    <row r="18" spans="1:35" x14ac:dyDescent="0.25">
      <c r="A18" s="152">
        <v>7</v>
      </c>
      <c r="B18" s="19">
        <f t="shared" si="4"/>
        <v>2028</v>
      </c>
      <c r="C18" s="12">
        <f>'Input Capital &amp; Operating Costs'!C18*'Escalation Sheet'!$E9/'Escalation Sheet'!$E$3</f>
        <v>0</v>
      </c>
      <c r="D18" s="12" t="e">
        <f>'Input Capital &amp; Operating Costs'!#REF!*'Escalation Sheet'!$E9/'Escalation Sheet'!$E$3</f>
        <v>#REF!</v>
      </c>
      <c r="E18" s="12" t="e">
        <f>'Input Capital &amp; Operating Costs'!#REF!*'Escalation Sheet'!$E9/'Escalation Sheet'!$E$3</f>
        <v>#REF!</v>
      </c>
      <c r="F18" s="12" t="e">
        <f>'Input Capital &amp; Operating Costs'!#REF!*'Escalation Sheet'!$E9/'Escalation Sheet'!$E$3</f>
        <v>#REF!</v>
      </c>
      <c r="G18" s="12" t="e">
        <f>'Input Capital &amp; Operating Costs'!#REF!*'Escalation Sheet'!$E9/'Escalation Sheet'!$E$3</f>
        <v>#REF!</v>
      </c>
      <c r="H18" s="12" t="e">
        <f>'Input Capital &amp; Operating Costs'!#REF!*'Escalation Sheet'!$E9/'Escalation Sheet'!$E$3</f>
        <v>#REF!</v>
      </c>
      <c r="I18" s="33"/>
      <c r="J18" s="23">
        <f>'Gen H 8%CCA'!BL22</f>
        <v>571147.09306655091</v>
      </c>
      <c r="K18" s="23"/>
      <c r="L18" s="12">
        <f>'Input Capital &amp; Operating Costs'!D18*'Escalation Sheet'!E9/'Escalation Sheet'!$E$3</f>
        <v>246264.12125359219</v>
      </c>
      <c r="M18" s="23">
        <v>0</v>
      </c>
      <c r="N18" s="23">
        <f t="shared" si="1"/>
        <v>-817411.2143201431</v>
      </c>
      <c r="O18" s="23">
        <f t="shared" si="0"/>
        <v>-582479.04408281879</v>
      </c>
      <c r="P18" s="23">
        <f t="shared" si="2"/>
        <v>-4155402.856922511</v>
      </c>
      <c r="Q18" s="23">
        <f>-NPV($M$1,J19:$J$93)/(1+$M$1)^(B18-$M$3)</f>
        <v>-5842224.54271142</v>
      </c>
      <c r="R18" s="23">
        <f t="shared" si="3"/>
        <v>-9997627.399633931</v>
      </c>
      <c r="S18" s="34">
        <f>-N18*100/('Generation plant Input'!$D$10*1000000)</f>
        <v>2.9670098523417177</v>
      </c>
      <c r="T18" s="35">
        <f t="shared" si="5"/>
        <v>3.2245191691946378</v>
      </c>
      <c r="U18" s="158"/>
      <c r="AB18" s="119"/>
      <c r="AI18" s="119"/>
    </row>
    <row r="19" spans="1:35" x14ac:dyDescent="0.25">
      <c r="A19" s="152">
        <v>8</v>
      </c>
      <c r="B19" s="19">
        <f t="shared" si="4"/>
        <v>2029</v>
      </c>
      <c r="C19" s="12">
        <f>'Input Capital &amp; Operating Costs'!C19*'Escalation Sheet'!$E10/'Escalation Sheet'!$E$3</f>
        <v>0</v>
      </c>
      <c r="D19" s="12" t="e">
        <f>'Input Capital &amp; Operating Costs'!#REF!*'Escalation Sheet'!$E10/'Escalation Sheet'!$E$3</f>
        <v>#REF!</v>
      </c>
      <c r="E19" s="12" t="e">
        <f>'Input Capital &amp; Operating Costs'!#REF!*'Escalation Sheet'!$E10/'Escalation Sheet'!$E$3</f>
        <v>#REF!</v>
      </c>
      <c r="F19" s="12" t="e">
        <f>'Input Capital &amp; Operating Costs'!#REF!*'Escalation Sheet'!$E10/'Escalation Sheet'!$E$3</f>
        <v>#REF!</v>
      </c>
      <c r="G19" s="12" t="e">
        <f>'Input Capital &amp; Operating Costs'!#REF!*'Escalation Sheet'!$E10/'Escalation Sheet'!$E$3</f>
        <v>#REF!</v>
      </c>
      <c r="H19" s="12" t="e">
        <f>'Input Capital &amp; Operating Costs'!#REF!*'Escalation Sheet'!$E10/'Escalation Sheet'!$E$3</f>
        <v>#REF!</v>
      </c>
      <c r="I19" s="33"/>
      <c r="J19" s="23">
        <f>'Gen H 8%CCA'!BL23</f>
        <v>556028.2878203881</v>
      </c>
      <c r="K19" s="23"/>
      <c r="L19" s="12">
        <f>'Input Capital &amp; Operating Costs'!D19*'Escalation Sheet'!E10/'Escalation Sheet'!$E$3</f>
        <v>250591.1725059188</v>
      </c>
      <c r="M19" s="23">
        <v>0</v>
      </c>
      <c r="N19" s="23">
        <f t="shared" si="1"/>
        <v>-806619.46032630687</v>
      </c>
      <c r="O19" s="23">
        <f t="shared" si="0"/>
        <v>-543227.43434239889</v>
      </c>
      <c r="P19" s="23">
        <f t="shared" si="2"/>
        <v>-4698630.2912649103</v>
      </c>
      <c r="Q19" s="23">
        <f>-NPV($M$1,J20:$J$93)/(1+$M$1)^(B19-$M$3)</f>
        <v>-5467760.7031057198</v>
      </c>
      <c r="R19" s="23">
        <f t="shared" si="3"/>
        <v>-10166390.99437063</v>
      </c>
      <c r="S19" s="34">
        <f>-N19*100/('Generation plant Input'!$D$10*1000000)</f>
        <v>2.9278383314929468</v>
      </c>
      <c r="T19" s="35">
        <f t="shared" si="5"/>
        <v>3.2245191691946378</v>
      </c>
      <c r="U19" s="158"/>
      <c r="AB19" s="119"/>
      <c r="AI19" s="119"/>
    </row>
    <row r="20" spans="1:35" x14ac:dyDescent="0.25">
      <c r="A20" s="152">
        <v>9</v>
      </c>
      <c r="B20" s="19">
        <f t="shared" si="4"/>
        <v>2030</v>
      </c>
      <c r="C20" s="12">
        <f>'Input Capital &amp; Operating Costs'!C20*'Escalation Sheet'!$E11/'Escalation Sheet'!$E$3</f>
        <v>0</v>
      </c>
      <c r="D20" s="12" t="e">
        <f>'Input Capital &amp; Operating Costs'!#REF!*'Escalation Sheet'!$E11/'Escalation Sheet'!$E$3</f>
        <v>#REF!</v>
      </c>
      <c r="E20" s="12" t="e">
        <f>'Input Capital &amp; Operating Costs'!#REF!*'Escalation Sheet'!$E11/'Escalation Sheet'!$E$3</f>
        <v>#REF!</v>
      </c>
      <c r="F20" s="12" t="e">
        <f>'Input Capital &amp; Operating Costs'!#REF!*'Escalation Sheet'!$E11/'Escalation Sheet'!$E$3</f>
        <v>#REF!</v>
      </c>
      <c r="G20" s="12" t="e">
        <f>'Input Capital &amp; Operating Costs'!#REF!*'Escalation Sheet'!$E11/'Escalation Sheet'!$E$3</f>
        <v>#REF!</v>
      </c>
      <c r="H20" s="12" t="e">
        <f>'Input Capital &amp; Operating Costs'!#REF!*'Escalation Sheet'!$E11/'Escalation Sheet'!$E$3</f>
        <v>#REF!</v>
      </c>
      <c r="I20" s="33"/>
      <c r="J20" s="23">
        <f>'Gen H 8%CCA'!BL24</f>
        <v>541522.5789958539</v>
      </c>
      <c r="K20" s="23"/>
      <c r="L20" s="12">
        <f>'Input Capital &amp; Operating Costs'!D20*'Escalation Sheet'!E11/'Escalation Sheet'!$E$3</f>
        <v>254939.61224250399</v>
      </c>
      <c r="M20" s="23">
        <v>0</v>
      </c>
      <c r="N20" s="23">
        <f t="shared" si="1"/>
        <v>-796462.19123835792</v>
      </c>
      <c r="O20" s="23">
        <f t="shared" si="0"/>
        <v>-506934.03374646633</v>
      </c>
      <c r="P20" s="23">
        <f t="shared" si="2"/>
        <v>-5205564.3250113763</v>
      </c>
      <c r="Q20" s="23">
        <f>-NPV($M$1,J21:$J$93)/(1+$M$1)^(B20-$M$3)</f>
        <v>-5123091.2029649345</v>
      </c>
      <c r="R20" s="23">
        <f t="shared" si="3"/>
        <v>-10328655.527976312</v>
      </c>
      <c r="S20" s="34">
        <f>-N20*100/('Generation plant Input'!$D$10*1000000)</f>
        <v>2.890969841155564</v>
      </c>
      <c r="T20" s="35">
        <f t="shared" si="5"/>
        <v>3.2245191691946378</v>
      </c>
      <c r="U20" s="158"/>
      <c r="AB20" s="119"/>
      <c r="AI20" s="119"/>
    </row>
    <row r="21" spans="1:35" x14ac:dyDescent="0.25">
      <c r="A21" s="152">
        <v>10</v>
      </c>
      <c r="B21" s="19">
        <f t="shared" si="4"/>
        <v>2031</v>
      </c>
      <c r="C21" s="12">
        <f>'Input Capital &amp; Operating Costs'!C21*'Escalation Sheet'!$E12/'Escalation Sheet'!$E$3</f>
        <v>40768.876029914849</v>
      </c>
      <c r="D21" s="12" t="e">
        <f>'Input Capital &amp; Operating Costs'!#REF!*'Escalation Sheet'!$E12/'Escalation Sheet'!$E$3</f>
        <v>#REF!</v>
      </c>
      <c r="E21" s="12" t="e">
        <f>'Input Capital &amp; Operating Costs'!#REF!*'Escalation Sheet'!$E12/'Escalation Sheet'!$E$3</f>
        <v>#REF!</v>
      </c>
      <c r="F21" s="12" t="e">
        <f>'Input Capital &amp; Operating Costs'!#REF!*'Escalation Sheet'!$E12/'Escalation Sheet'!$E$3</f>
        <v>#REF!</v>
      </c>
      <c r="G21" s="12" t="e">
        <f>'Input Capital &amp; Operating Costs'!#REF!*'Escalation Sheet'!$E12/'Escalation Sheet'!$E$3</f>
        <v>#REF!</v>
      </c>
      <c r="H21" s="12" t="e">
        <f>'Input Capital &amp; Operating Costs'!#REF!*'Escalation Sheet'!$E12/'Escalation Sheet'!$E$3</f>
        <v>#REF!</v>
      </c>
      <c r="I21" s="33"/>
      <c r="J21" s="23">
        <f>'Gen H 8%CCA'!BL25</f>
        <v>530963.60707968846</v>
      </c>
      <c r="K21" s="23"/>
      <c r="L21" s="12">
        <f>'Input Capital &amp; Operating Costs'!D21*'Escalation Sheet'!E12/'Escalation Sheet'!$E$3</f>
        <v>259397.78626005261</v>
      </c>
      <c r="M21" s="23">
        <v>0</v>
      </c>
      <c r="N21" s="23">
        <f t="shared" si="1"/>
        <v>-790361.39333974104</v>
      </c>
      <c r="O21" s="23">
        <f t="shared" si="0"/>
        <v>-475428.58357306273</v>
      </c>
      <c r="P21" s="23">
        <f t="shared" si="2"/>
        <v>-5680992.9085844392</v>
      </c>
      <c r="Q21" s="23">
        <f>-NPV($M$1,J22:$J$93)/(1+$M$1)^(B21-$M$3)</f>
        <v>-4803698.9885045942</v>
      </c>
      <c r="R21" s="23">
        <f t="shared" si="3"/>
        <v>-10484691.897089034</v>
      </c>
      <c r="S21" s="34">
        <f>-N21*100/('Generation plant Input'!$D$10*1000000)</f>
        <v>2.8688253841732889</v>
      </c>
      <c r="T21" s="35">
        <f t="shared" si="5"/>
        <v>3.2245191691946378</v>
      </c>
      <c r="U21" s="158"/>
      <c r="AB21" s="119"/>
      <c r="AI21" s="119"/>
    </row>
    <row r="22" spans="1:35" x14ac:dyDescent="0.25">
      <c r="A22" s="152">
        <v>11</v>
      </c>
      <c r="B22" s="19">
        <f t="shared" si="4"/>
        <v>2032</v>
      </c>
      <c r="C22" s="12">
        <f>'Input Capital &amp; Operating Costs'!C22*'Escalation Sheet'!$E13/'Escalation Sheet'!$E$3</f>
        <v>0</v>
      </c>
      <c r="D22" s="12" t="e">
        <f>'Input Capital &amp; Operating Costs'!#REF!*'Escalation Sheet'!$E13/'Escalation Sheet'!$E$3</f>
        <v>#REF!</v>
      </c>
      <c r="E22" s="12" t="e">
        <f>'Input Capital &amp; Operating Costs'!#REF!*'Escalation Sheet'!$E13/'Escalation Sheet'!$E$3</f>
        <v>#REF!</v>
      </c>
      <c r="F22" s="12" t="e">
        <f>'Input Capital &amp; Operating Costs'!#REF!*'Escalation Sheet'!$E13/'Escalation Sheet'!$E$3</f>
        <v>#REF!</v>
      </c>
      <c r="G22" s="12" t="e">
        <f>'Input Capital &amp; Operating Costs'!#REF!*'Escalation Sheet'!$E13/'Escalation Sheet'!$E$3</f>
        <v>#REF!</v>
      </c>
      <c r="H22" s="12" t="e">
        <f>'Input Capital &amp; Operating Costs'!#REF!*'Escalation Sheet'!$E13/'Escalation Sheet'!$E$3</f>
        <v>#REF!</v>
      </c>
      <c r="I22" s="33"/>
      <c r="J22" s="23">
        <f>'Gen H 8%CCA'!BL26</f>
        <v>517832.96224735293</v>
      </c>
      <c r="K22" s="23"/>
      <c r="L22" s="12">
        <f>'Input Capital &amp; Operating Costs'!D22*'Escalation Sheet'!E13/'Escalation Sheet'!$E$3</f>
        <v>263897.60157438775</v>
      </c>
      <c r="M22" s="23">
        <v>0</v>
      </c>
      <c r="N22" s="23">
        <f t="shared" si="1"/>
        <v>-781730.56382174068</v>
      </c>
      <c r="O22" s="23">
        <f t="shared" si="0"/>
        <v>-444416.26826518966</v>
      </c>
      <c r="P22" s="23">
        <f t="shared" si="2"/>
        <v>-6125409.1768496288</v>
      </c>
      <c r="Q22" s="23">
        <f>-NPV($M$1,J23:$J$93)/(1+$M$1)^(B22-$M$3)</f>
        <v>-4509309.3313552085</v>
      </c>
      <c r="R22" s="23">
        <f t="shared" si="3"/>
        <v>-10634718.508204836</v>
      </c>
      <c r="S22" s="34">
        <f>-N22*100/('Generation plant Input'!$D$10*1000000)</f>
        <v>2.837497509334812</v>
      </c>
      <c r="T22" s="35">
        <f t="shared" si="5"/>
        <v>3.2245191691946378</v>
      </c>
      <c r="U22" s="158"/>
      <c r="AB22" s="119"/>
      <c r="AI22" s="119"/>
    </row>
    <row r="23" spans="1:35" x14ac:dyDescent="0.25">
      <c r="A23" s="152">
        <v>12</v>
      </c>
      <c r="B23" s="19">
        <f t="shared" si="4"/>
        <v>2033</v>
      </c>
      <c r="C23" s="12">
        <f>'Input Capital &amp; Operating Costs'!C23*'Escalation Sheet'!$E14/'Escalation Sheet'!$E$3</f>
        <v>0</v>
      </c>
      <c r="D23" s="12" t="e">
        <f>'Input Capital &amp; Operating Costs'!#REF!*'Escalation Sheet'!$E14/'Escalation Sheet'!$E$3</f>
        <v>#REF!</v>
      </c>
      <c r="E23" s="12" t="e">
        <f>'Input Capital &amp; Operating Costs'!#REF!*'Escalation Sheet'!$E14/'Escalation Sheet'!$E$3</f>
        <v>#REF!</v>
      </c>
      <c r="F23" s="12" t="e">
        <f>'Input Capital &amp; Operating Costs'!#REF!*'Escalation Sheet'!$E14/'Escalation Sheet'!$E$3</f>
        <v>#REF!</v>
      </c>
      <c r="G23" s="12" t="e">
        <f>'Input Capital &amp; Operating Costs'!#REF!*'Escalation Sheet'!$E14/'Escalation Sheet'!$E$3</f>
        <v>#REF!</v>
      </c>
      <c r="H23" s="12" t="e">
        <f>'Input Capital &amp; Operating Costs'!#REF!*'Escalation Sheet'!$E14/'Escalation Sheet'!$E$3</f>
        <v>#REF!</v>
      </c>
      <c r="I23" s="33"/>
      <c r="J23" s="23">
        <f>'Gen H 8%CCA'!BL27</f>
        <v>504783.19783568784</v>
      </c>
      <c r="K23" s="23"/>
      <c r="L23" s="12">
        <f>'Input Capital &amp; Operating Costs'!D23*'Escalation Sheet'!E14/'Escalation Sheet'!$E$3</f>
        <v>268455.38346663601</v>
      </c>
      <c r="M23" s="23">
        <v>0</v>
      </c>
      <c r="N23" s="23">
        <f t="shared" si="1"/>
        <v>-773238.58130232384</v>
      </c>
      <c r="O23" s="23">
        <f t="shared" si="0"/>
        <v>-415450.85499230889</v>
      </c>
      <c r="P23" s="23">
        <f t="shared" si="2"/>
        <v>-6540860.0318419375</v>
      </c>
      <c r="Q23" s="23">
        <f>-NPV($M$1,J24:$J$93)/(1+$M$1)^(B23-$M$3)</f>
        <v>-4238096.0005700588</v>
      </c>
      <c r="R23" s="23">
        <f t="shared" si="3"/>
        <v>-10778956.032411996</v>
      </c>
      <c r="S23" s="34">
        <f>-N23*100/('Generation plant Input'!$D$10*1000000)</f>
        <v>2.8066736163423731</v>
      </c>
      <c r="T23" s="35">
        <f t="shared" si="5"/>
        <v>3.2245191691946378</v>
      </c>
      <c r="U23" s="158"/>
      <c r="AB23" s="119"/>
      <c r="AI23" s="119"/>
    </row>
    <row r="24" spans="1:35" x14ac:dyDescent="0.25">
      <c r="A24" s="152">
        <v>13</v>
      </c>
      <c r="B24" s="19">
        <f t="shared" si="4"/>
        <v>2034</v>
      </c>
      <c r="C24" s="12">
        <f>'Input Capital &amp; Operating Costs'!C24*'Escalation Sheet'!$E15/'Escalation Sheet'!$E$3</f>
        <v>398531.52978018246</v>
      </c>
      <c r="D24" s="12" t="e">
        <f>'Input Capital &amp; Operating Costs'!#REF!*'Escalation Sheet'!$E15/'Escalation Sheet'!$E$3</f>
        <v>#REF!</v>
      </c>
      <c r="E24" s="12" t="e">
        <f>'Input Capital &amp; Operating Costs'!#REF!*'Escalation Sheet'!$E15/'Escalation Sheet'!$E$3</f>
        <v>#REF!</v>
      </c>
      <c r="F24" s="12" t="e">
        <f>'Input Capital &amp; Operating Costs'!#REF!*'Escalation Sheet'!$E15/'Escalation Sheet'!$E$3</f>
        <v>#REF!</v>
      </c>
      <c r="G24" s="12" t="e">
        <f>'Input Capital &amp; Operating Costs'!#REF!*'Escalation Sheet'!$E15/'Escalation Sheet'!$E$3</f>
        <v>#REF!</v>
      </c>
      <c r="H24" s="12" t="e">
        <f>'Input Capital &amp; Operating Costs'!#REF!*'Escalation Sheet'!$E15/'Escalation Sheet'!$E$3</f>
        <v>#REF!</v>
      </c>
      <c r="I24" s="33"/>
      <c r="J24" s="23">
        <f>'Gen H 8%CCA'!BL28</f>
        <v>525244.6629507438</v>
      </c>
      <c r="K24" s="23"/>
      <c r="L24" s="12">
        <f>'Input Capital &amp; Operating Costs'!D24*'Escalation Sheet'!E15/'Escalation Sheet'!$E$3</f>
        <v>273076.85761510534</v>
      </c>
      <c r="M24" s="23">
        <v>0</v>
      </c>
      <c r="N24" s="23">
        <f t="shared" si="1"/>
        <v>-798321.52056584915</v>
      </c>
      <c r="O24" s="23">
        <f t="shared" si="0"/>
        <v>-405375.2823511677</v>
      </c>
      <c r="P24" s="23">
        <f t="shared" si="2"/>
        <v>-6946235.3141931053</v>
      </c>
      <c r="Q24" s="23">
        <f>-NPV($M$1,J25:$J$93)/(1+$M$1)^(B24-$M$3)</f>
        <v>-3971384.9097852544</v>
      </c>
      <c r="R24" s="23">
        <f t="shared" si="3"/>
        <v>-10917620.223978359</v>
      </c>
      <c r="S24" s="34">
        <f>-N24*100/('Generation plant Input'!$D$10*1000000)</f>
        <v>2.8977187679341165</v>
      </c>
      <c r="T24" s="35">
        <f t="shared" si="5"/>
        <v>3.2245191691946378</v>
      </c>
      <c r="U24" s="158"/>
      <c r="AB24" s="119"/>
      <c r="AI24" s="119"/>
    </row>
    <row r="25" spans="1:35" x14ac:dyDescent="0.25">
      <c r="A25" s="152">
        <v>14</v>
      </c>
      <c r="B25" s="19">
        <f t="shared" si="4"/>
        <v>2035</v>
      </c>
      <c r="C25" s="12">
        <f>'Input Capital &amp; Operating Costs'!C25*'Escalation Sheet'!$E16/'Escalation Sheet'!$E$3</f>
        <v>0</v>
      </c>
      <c r="D25" s="12" t="e">
        <f>'Input Capital &amp; Operating Costs'!#REF!*'Escalation Sheet'!$E16/'Escalation Sheet'!$E$3</f>
        <v>#REF!</v>
      </c>
      <c r="E25" s="12" t="e">
        <f>'Input Capital &amp; Operating Costs'!#REF!*'Escalation Sheet'!$E16/'Escalation Sheet'!$E$3</f>
        <v>#REF!</v>
      </c>
      <c r="F25" s="12" t="e">
        <f>'Input Capital &amp; Operating Costs'!#REF!*'Escalation Sheet'!$E16/'Escalation Sheet'!$E$3</f>
        <v>#REF!</v>
      </c>
      <c r="G25" s="12" t="e">
        <f>'Input Capital &amp; Operating Costs'!#REF!*'Escalation Sheet'!$E16/'Escalation Sheet'!$E$3</f>
        <v>#REF!</v>
      </c>
      <c r="H25" s="12" t="e">
        <f>'Input Capital &amp; Operating Costs'!#REF!*'Escalation Sheet'!$E16/'Escalation Sheet'!$E$3</f>
        <v>#REF!</v>
      </c>
      <c r="I25" s="33"/>
      <c r="J25" s="23">
        <f>'Gen H 8%CCA'!BL29</f>
        <v>515902.95269281283</v>
      </c>
      <c r="K25" s="23"/>
      <c r="L25" s="12">
        <f>'Input Capital &amp; Operating Costs'!D25*'Escalation Sheet'!E16/'Escalation Sheet'!$E$3</f>
        <v>277762.87577359373</v>
      </c>
      <c r="M25" s="23">
        <v>0</v>
      </c>
      <c r="N25" s="23">
        <f t="shared" si="1"/>
        <v>-793665.82846640656</v>
      </c>
      <c r="O25" s="23">
        <f t="shared" si="0"/>
        <v>-380881.9526842116</v>
      </c>
      <c r="P25" s="23">
        <f t="shared" si="2"/>
        <v>-7327117.2668773169</v>
      </c>
      <c r="Q25" s="23">
        <f>-NPV($M$1,J26:$J$93)/(1+$M$1)^(B25-$M$3)</f>
        <v>-3723801.9637021637</v>
      </c>
      <c r="R25" s="23">
        <f t="shared" si="3"/>
        <v>-11050919.230579481</v>
      </c>
      <c r="S25" s="34">
        <f>-N25*100/('Generation plant Input'!$D$10*1000000)</f>
        <v>2.8808197040522927</v>
      </c>
      <c r="T25" s="35">
        <f t="shared" si="5"/>
        <v>3.2245191691946378</v>
      </c>
      <c r="U25" s="158"/>
      <c r="AB25" s="119"/>
      <c r="AI25" s="119"/>
    </row>
    <row r="26" spans="1:35" x14ac:dyDescent="0.25">
      <c r="A26" s="152">
        <v>15</v>
      </c>
      <c r="B26" s="19">
        <f t="shared" si="4"/>
        <v>2036</v>
      </c>
      <c r="C26" s="12">
        <f>'Input Capital &amp; Operating Costs'!C26*'Escalation Sheet'!$E17/'Escalation Sheet'!$E$3</f>
        <v>469461.91102006758</v>
      </c>
      <c r="D26" s="12" t="e">
        <f>'Input Capital &amp; Operating Costs'!#REF!*'Escalation Sheet'!$E17/'Escalation Sheet'!$E$3</f>
        <v>#REF!</v>
      </c>
      <c r="E26" s="12" t="e">
        <f>'Input Capital &amp; Operating Costs'!#REF!*'Escalation Sheet'!$E17/'Escalation Sheet'!$E$3</f>
        <v>#REF!</v>
      </c>
      <c r="F26" s="12" t="e">
        <f>'Input Capital &amp; Operating Costs'!#REF!*'Escalation Sheet'!$E17/'Escalation Sheet'!$E$3</f>
        <v>#REF!</v>
      </c>
      <c r="G26" s="12" t="e">
        <f>'Input Capital &amp; Operating Costs'!#REF!*'Escalation Sheet'!$E17/'Escalation Sheet'!$E$3</f>
        <v>#REF!</v>
      </c>
      <c r="H26" s="12" t="e">
        <f>'Input Capital &amp; Operating Costs'!#REF!*'Escalation Sheet'!$E17/'Escalation Sheet'!$E$3</f>
        <v>#REF!</v>
      </c>
      <c r="I26" s="33"/>
      <c r="J26" s="23">
        <f>'Gen H 8%CCA'!BL30</f>
        <v>542013.27159186359</v>
      </c>
      <c r="K26" s="23"/>
      <c r="L26" s="12">
        <f>'Input Capital &amp; Operating Costs'!D26*'Escalation Sheet'!E17/'Escalation Sheet'!$E$3</f>
        <v>282555.78903371934</v>
      </c>
      <c r="M26" s="23">
        <v>0</v>
      </c>
      <c r="N26" s="23">
        <f t="shared" si="1"/>
        <v>-824569.06062558293</v>
      </c>
      <c r="O26" s="23">
        <f t="shared" si="0"/>
        <v>-373984.00985921937</v>
      </c>
      <c r="P26" s="23">
        <f t="shared" si="2"/>
        <v>-7701101.2767365361</v>
      </c>
      <c r="Q26" s="23">
        <f>-NPV($M$1,J27:$J$93)/(1+$M$1)^(B26-$M$3)</f>
        <v>-3477971.3760821889</v>
      </c>
      <c r="R26" s="23">
        <f t="shared" si="3"/>
        <v>-11179072.652818725</v>
      </c>
      <c r="S26" s="34">
        <f>-N26*100/('Generation plant Input'!$D$10*1000000)</f>
        <v>2.9929911456463989</v>
      </c>
      <c r="T26" s="35">
        <f t="shared" si="5"/>
        <v>3.2245191691946378</v>
      </c>
      <c r="U26" s="158"/>
      <c r="AB26" s="119"/>
      <c r="AI26" s="119"/>
    </row>
    <row r="27" spans="1:35" x14ac:dyDescent="0.25">
      <c r="A27" s="152">
        <v>16</v>
      </c>
      <c r="B27" s="19">
        <f t="shared" si="4"/>
        <v>2037</v>
      </c>
      <c r="C27" s="12">
        <f>'Input Capital &amp; Operating Costs'!C27*'Escalation Sheet'!$E18/'Escalation Sheet'!$E$3</f>
        <v>0</v>
      </c>
      <c r="D27" s="12" t="e">
        <f>'Input Capital &amp; Operating Costs'!#REF!*'Escalation Sheet'!$E18/'Escalation Sheet'!$E$3</f>
        <v>#REF!</v>
      </c>
      <c r="E27" s="12" t="e">
        <f>'Input Capital &amp; Operating Costs'!#REF!*'Escalation Sheet'!$E18/'Escalation Sheet'!$E$3</f>
        <v>#REF!</v>
      </c>
      <c r="F27" s="12" t="e">
        <f>'Input Capital &amp; Operating Costs'!#REF!*'Escalation Sheet'!$E18/'Escalation Sheet'!$E$3</f>
        <v>#REF!</v>
      </c>
      <c r="G27" s="12" t="e">
        <f>'Input Capital &amp; Operating Costs'!#REF!*'Escalation Sheet'!$E18/'Escalation Sheet'!$E$3</f>
        <v>#REF!</v>
      </c>
      <c r="H27" s="12" t="e">
        <f>'Input Capital &amp; Operating Costs'!#REF!*'Escalation Sheet'!$E18/'Escalation Sheet'!$E$3</f>
        <v>#REF!</v>
      </c>
      <c r="I27" s="33"/>
      <c r="J27" s="23">
        <f>'Gen H 8%CCA'!BL31</f>
        <v>532928.7335991438</v>
      </c>
      <c r="K27" s="23"/>
      <c r="L27" s="12">
        <f>'Input Capital &amp; Operating Costs'!D27*'Escalation Sheet'!E18/'Escalation Sheet'!$E$3</f>
        <v>287375.34325985709</v>
      </c>
      <c r="M27" s="23">
        <v>0</v>
      </c>
      <c r="N27" s="23">
        <f t="shared" si="1"/>
        <v>-820304.07685900084</v>
      </c>
      <c r="O27" s="23">
        <f t="shared" si="0"/>
        <v>-351620.47328893165</v>
      </c>
      <c r="P27" s="23">
        <f t="shared" si="2"/>
        <v>-8052721.7500254679</v>
      </c>
      <c r="Q27" s="23">
        <f>-NPV($M$1,J28:$J$93)/(1+$M$1)^(B27-$M$3)</f>
        <v>-3249533.3385011409</v>
      </c>
      <c r="R27" s="23">
        <f t="shared" si="3"/>
        <v>-11302255.088526608</v>
      </c>
      <c r="S27" s="34">
        <f>-N27*100/('Generation plant Input'!$D$10*1000000)</f>
        <v>2.9775102608312189</v>
      </c>
      <c r="T27" s="35">
        <f t="shared" si="5"/>
        <v>3.2245191691946378</v>
      </c>
      <c r="U27" s="158"/>
      <c r="AB27" s="119"/>
      <c r="AI27" s="119"/>
    </row>
    <row r="28" spans="1:35" x14ac:dyDescent="0.25">
      <c r="A28" s="152">
        <v>17</v>
      </c>
      <c r="B28" s="19">
        <f t="shared" si="4"/>
        <v>2038</v>
      </c>
      <c r="C28" s="12">
        <f>'Input Capital &amp; Operating Costs'!C28*'Escalation Sheet'!$E19/'Escalation Sheet'!$E$3</f>
        <v>0</v>
      </c>
      <c r="D28" s="12" t="e">
        <f>'Input Capital &amp; Operating Costs'!#REF!*'Escalation Sheet'!$E19/'Escalation Sheet'!$E$3</f>
        <v>#REF!</v>
      </c>
      <c r="E28" s="12" t="e">
        <f>'Input Capital &amp; Operating Costs'!#REF!*'Escalation Sheet'!$E19/'Escalation Sheet'!$E$3</f>
        <v>#REF!</v>
      </c>
      <c r="F28" s="12" t="e">
        <f>'Input Capital &amp; Operating Costs'!#REF!*'Escalation Sheet'!$E19/'Escalation Sheet'!$E$3</f>
        <v>#REF!</v>
      </c>
      <c r="G28" s="12" t="e">
        <f>'Input Capital &amp; Operating Costs'!#REF!*'Escalation Sheet'!$E19/'Escalation Sheet'!$E$3</f>
        <v>#REF!</v>
      </c>
      <c r="H28" s="12" t="e">
        <f>'Input Capital &amp; Operating Costs'!#REF!*'Escalation Sheet'!$E19/'Escalation Sheet'!$E$3</f>
        <v>#REF!</v>
      </c>
      <c r="I28" s="33"/>
      <c r="J28" s="23">
        <f>'Gen H 8%CCA'!BL32</f>
        <v>519640.55220138881</v>
      </c>
      <c r="K28" s="23"/>
      <c r="L28" s="12">
        <f>'Input Capital &amp; Operating Costs'!D28*'Escalation Sheet'!E19/'Escalation Sheet'!$E$3</f>
        <v>292310.40476492199</v>
      </c>
      <c r="M28" s="23">
        <v>0</v>
      </c>
      <c r="N28" s="23">
        <f t="shared" si="1"/>
        <v>-811950.95696631074</v>
      </c>
      <c r="O28" s="23">
        <f t="shared" si="0"/>
        <v>-328929.15382708918</v>
      </c>
      <c r="P28" s="23">
        <f t="shared" si="2"/>
        <v>-8381650.9038525568</v>
      </c>
      <c r="Q28" s="23">
        <f>-NPV($M$1,J29:$J$93)/(1+$M$1)^(B28-$M$3)</f>
        <v>-3039021.9453395754</v>
      </c>
      <c r="R28" s="23">
        <f t="shared" si="3"/>
        <v>-11420672.849192131</v>
      </c>
      <c r="S28" s="34">
        <f>-N28*100/('Generation plant Input'!$D$10*1000000)</f>
        <v>2.9471904064112913</v>
      </c>
      <c r="T28" s="35">
        <f t="shared" si="5"/>
        <v>3.2245191691946378</v>
      </c>
      <c r="U28" s="158"/>
      <c r="AB28" s="119"/>
      <c r="AI28" s="119"/>
    </row>
    <row r="29" spans="1:35" x14ac:dyDescent="0.25">
      <c r="A29" s="152">
        <v>18</v>
      </c>
      <c r="B29" s="19">
        <f t="shared" si="4"/>
        <v>2039</v>
      </c>
      <c r="C29" s="12">
        <f>'Input Capital &amp; Operating Costs'!C29*'Escalation Sheet'!$E20/'Escalation Sheet'!$E$3</f>
        <v>0</v>
      </c>
      <c r="D29" s="12" t="e">
        <f>'Input Capital &amp; Operating Costs'!#REF!*'Escalation Sheet'!$E20/'Escalation Sheet'!$E$3</f>
        <v>#REF!</v>
      </c>
      <c r="E29" s="12" t="e">
        <f>'Input Capital &amp; Operating Costs'!#REF!*'Escalation Sheet'!$E20/'Escalation Sheet'!$E$3</f>
        <v>#REF!</v>
      </c>
      <c r="F29" s="12" t="e">
        <f>'Input Capital &amp; Operating Costs'!#REF!*'Escalation Sheet'!$E20/'Escalation Sheet'!$E$3</f>
        <v>#REF!</v>
      </c>
      <c r="G29" s="12" t="e">
        <f>'Input Capital &amp; Operating Costs'!#REF!*'Escalation Sheet'!$E20/'Escalation Sheet'!$E$3</f>
        <v>#REF!</v>
      </c>
      <c r="H29" s="12" t="e">
        <f>'Input Capital &amp; Operating Costs'!#REF!*'Escalation Sheet'!$E20/'Escalation Sheet'!$E$3</f>
        <v>#REF!</v>
      </c>
      <c r="I29" s="33"/>
      <c r="J29" s="23">
        <f>'Gen H 8%CCA'!BL33</f>
        <v>506742.58337096503</v>
      </c>
      <c r="K29" s="23"/>
      <c r="L29" s="12">
        <f>'Input Capital &amp; Operating Costs'!D29*'Escalation Sheet'!E20/'Escalation Sheet'!$E$3</f>
        <v>297274.52053842659</v>
      </c>
      <c r="M29" s="23">
        <v>0</v>
      </c>
      <c r="N29" s="23">
        <f t="shared" si="1"/>
        <v>-804017.10390939168</v>
      </c>
      <c r="O29" s="23">
        <f t="shared" si="0"/>
        <v>-307830.14226488705</v>
      </c>
      <c r="P29" s="23">
        <f t="shared" si="2"/>
        <v>-8689481.0461174436</v>
      </c>
      <c r="Q29" s="23">
        <f>-NPV($M$1,J30:$J$93)/(1+$M$1)^(B29-$M$3)</f>
        <v>-2845007.8618427413</v>
      </c>
      <c r="R29" s="23">
        <f t="shared" si="3"/>
        <v>-11534488.907960184</v>
      </c>
      <c r="S29" s="34">
        <f>-N29*100/('Generation plant Input'!$D$10*1000000)</f>
        <v>2.9183923916856318</v>
      </c>
      <c r="T29" s="35">
        <f t="shared" si="5"/>
        <v>3.2245191691946378</v>
      </c>
      <c r="U29" s="158"/>
      <c r="AB29" s="119"/>
      <c r="AI29" s="119"/>
    </row>
    <row r="30" spans="1:35" x14ac:dyDescent="0.25">
      <c r="A30" s="152">
        <v>19</v>
      </c>
      <c r="B30" s="19">
        <f t="shared" si="4"/>
        <v>2040</v>
      </c>
      <c r="C30" s="12">
        <f>'Input Capital &amp; Operating Costs'!C30*'Escalation Sheet'!$E21/'Escalation Sheet'!$E$3</f>
        <v>0</v>
      </c>
      <c r="D30" s="12" t="e">
        <f>'Input Capital &amp; Operating Costs'!#REF!*'Escalation Sheet'!$E21/'Escalation Sheet'!$E$3</f>
        <v>#REF!</v>
      </c>
      <c r="E30" s="12" t="e">
        <f>'Input Capital &amp; Operating Costs'!#REF!*'Escalation Sheet'!$E21/'Escalation Sheet'!$E$3</f>
        <v>#REF!</v>
      </c>
      <c r="F30" s="12" t="e">
        <f>'Input Capital &amp; Operating Costs'!#REF!*'Escalation Sheet'!$E21/'Escalation Sheet'!$E$3</f>
        <v>#REF!</v>
      </c>
      <c r="G30" s="12" t="e">
        <f>'Input Capital &amp; Operating Costs'!#REF!*'Escalation Sheet'!$E21/'Escalation Sheet'!$E$3</f>
        <v>#REF!</v>
      </c>
      <c r="H30" s="12" t="e">
        <f>'Input Capital &amp; Operating Costs'!#REF!*'Escalation Sheet'!$E21/'Escalation Sheet'!$E$3</f>
        <v>#REF!</v>
      </c>
      <c r="I30" s="33"/>
      <c r="J30" s="23">
        <f>'Gen H 8%CCA'!BL34</f>
        <v>494203.61010248621</v>
      </c>
      <c r="K30" s="23"/>
      <c r="L30" s="12">
        <f>'Input Capital &amp; Operating Costs'!D30*'Escalation Sheet'!E21/'Escalation Sheet'!$E$3</f>
        <v>302375.20083752862</v>
      </c>
      <c r="M30" s="23">
        <v>0</v>
      </c>
      <c r="N30" s="23">
        <f t="shared" si="1"/>
        <v>-796578.8109400149</v>
      </c>
      <c r="O30" s="23">
        <f t="shared" si="0"/>
        <v>-288235.7801621246</v>
      </c>
      <c r="P30" s="23">
        <f t="shared" si="2"/>
        <v>-8977716.8262795676</v>
      </c>
      <c r="Q30" s="23">
        <f>-NPV($M$1,J31:$J$93)/(1+$M$1)^(B30-$M$3)</f>
        <v>-2666184.1708777095</v>
      </c>
      <c r="R30" s="23">
        <f t="shared" si="3"/>
        <v>-11643900.997157278</v>
      </c>
      <c r="S30" s="34">
        <f>-N30*100/('Generation plant Input'!$D$10*1000000)</f>
        <v>2.8913931431579485</v>
      </c>
      <c r="T30" s="35">
        <f t="shared" si="5"/>
        <v>3.2245191691946378</v>
      </c>
      <c r="U30" s="158"/>
      <c r="AB30" s="119"/>
      <c r="AI30" s="119"/>
    </row>
    <row r="31" spans="1:35" x14ac:dyDescent="0.25">
      <c r="A31" s="152">
        <v>20</v>
      </c>
      <c r="B31" s="19">
        <f t="shared" si="4"/>
        <v>2041</v>
      </c>
      <c r="C31" s="12">
        <f>'Input Capital &amp; Operating Costs'!C31*'Escalation Sheet'!$E22/'Escalation Sheet'!$E$3</f>
        <v>0</v>
      </c>
      <c r="D31" s="12" t="e">
        <f>'Input Capital &amp; Operating Costs'!#REF!*'Escalation Sheet'!$E22/'Escalation Sheet'!$E$3</f>
        <v>#REF!</v>
      </c>
      <c r="E31" s="12" t="e">
        <f>'Input Capital &amp; Operating Costs'!#REF!*'Escalation Sheet'!$E22/'Escalation Sheet'!$E$3</f>
        <v>#REF!</v>
      </c>
      <c r="F31" s="12" t="e">
        <f>'Input Capital &amp; Operating Costs'!#REF!*'Escalation Sheet'!$E22/'Escalation Sheet'!$E$3</f>
        <v>#REF!</v>
      </c>
      <c r="G31" s="12" t="e">
        <f>'Input Capital &amp; Operating Costs'!#REF!*'Escalation Sheet'!$E22/'Escalation Sheet'!$E$3</f>
        <v>#REF!</v>
      </c>
      <c r="H31" s="12" t="e">
        <f>'Input Capital &amp; Operating Costs'!#REF!*'Escalation Sheet'!$E22/'Escalation Sheet'!$E$3</f>
        <v>#REF!</v>
      </c>
      <c r="I31" s="33"/>
      <c r="J31" s="23">
        <f>'Gen H 8%CCA'!BL35</f>
        <v>481994.9127509963</v>
      </c>
      <c r="K31" s="23"/>
      <c r="L31" s="12">
        <f>'Input Capital &amp; Operating Costs'!D31*'Escalation Sheet'!E22/'Escalation Sheet'!$E$3</f>
        <v>307553.42216744373</v>
      </c>
      <c r="M31" s="23">
        <v>0</v>
      </c>
      <c r="N31" s="23">
        <f t="shared" si="1"/>
        <v>-789548.33491844009</v>
      </c>
      <c r="O31" s="23">
        <f t="shared" si="0"/>
        <v>-270004.59095190186</v>
      </c>
      <c r="P31" s="23">
        <f t="shared" si="2"/>
        <v>-9247721.4172314703</v>
      </c>
      <c r="Q31" s="23">
        <f>-NPV($M$1,J32:$J$93)/(1+$M$1)^(B31-$M$3)</f>
        <v>-2501354.6936910171</v>
      </c>
      <c r="R31" s="23">
        <f t="shared" si="3"/>
        <v>-11749076.110922487</v>
      </c>
      <c r="S31" s="34">
        <f>-N31*100/('Generation plant Input'!$D$10*1000000)</f>
        <v>2.8658741739326321</v>
      </c>
      <c r="T31" s="35">
        <f t="shared" si="5"/>
        <v>3.2245191691946378</v>
      </c>
      <c r="U31" s="158"/>
      <c r="AB31" s="119"/>
      <c r="AI31" s="119"/>
    </row>
    <row r="32" spans="1:35" x14ac:dyDescent="0.25">
      <c r="A32" s="152">
        <v>21</v>
      </c>
      <c r="B32" s="19">
        <f t="shared" si="4"/>
        <v>2042</v>
      </c>
      <c r="C32" s="12">
        <f>'Input Capital &amp; Operating Costs'!C32*'Escalation Sheet'!$E23/'Escalation Sheet'!$E$3</f>
        <v>0</v>
      </c>
      <c r="D32" s="12" t="e">
        <f>'Input Capital &amp; Operating Costs'!#REF!*'Escalation Sheet'!$E23/'Escalation Sheet'!$E$3</f>
        <v>#REF!</v>
      </c>
      <c r="E32" s="12" t="e">
        <f>'Input Capital &amp; Operating Costs'!#REF!*'Escalation Sheet'!$E23/'Escalation Sheet'!$E$3</f>
        <v>#REF!</v>
      </c>
      <c r="F32" s="12" t="e">
        <f>'Input Capital &amp; Operating Costs'!#REF!*'Escalation Sheet'!$E23/'Escalation Sheet'!$E$3</f>
        <v>#REF!</v>
      </c>
      <c r="G32" s="12" t="e">
        <f>'Input Capital &amp; Operating Costs'!#REF!*'Escalation Sheet'!$E23/'Escalation Sheet'!$E$3</f>
        <v>#REF!</v>
      </c>
      <c r="H32" s="12" t="e">
        <f>'Input Capital &amp; Operating Costs'!#REF!*'Escalation Sheet'!$E23/'Escalation Sheet'!$E$3</f>
        <v>#REF!</v>
      </c>
      <c r="I32" s="33"/>
      <c r="J32" s="23">
        <f>'Gen H 8%CCA'!BL36</f>
        <v>470090.06924313662</v>
      </c>
      <c r="K32" s="23"/>
      <c r="L32" s="12">
        <f>'Input Capital &amp; Operating Costs'!D32*'Escalation Sheet'!E23/'Escalation Sheet'!$E$3</f>
        <v>312820.32132565725</v>
      </c>
      <c r="M32" s="23">
        <v>0</v>
      </c>
      <c r="N32" s="23">
        <f t="shared" si="1"/>
        <v>-782910.39056879387</v>
      </c>
      <c r="O32" s="23">
        <f t="shared" si="0"/>
        <v>-253033.35226260926</v>
      </c>
      <c r="P32" s="23">
        <f t="shared" si="2"/>
        <v>-9500754.7694940791</v>
      </c>
      <c r="Q32" s="23">
        <f>-NPV($M$1,J33:$J$93)/(1+$M$1)^(B32-$M$3)</f>
        <v>-2349423.5563362879</v>
      </c>
      <c r="R32" s="23">
        <f t="shared" si="3"/>
        <v>-11850178.325830366</v>
      </c>
      <c r="S32" s="34">
        <f>-N32*100/('Generation plant Input'!$D$10*1000000)</f>
        <v>2.8417800020645876</v>
      </c>
      <c r="T32" s="35">
        <f t="shared" si="5"/>
        <v>3.2245191691946378</v>
      </c>
      <c r="U32" s="158"/>
      <c r="AB32" s="119"/>
      <c r="AI32" s="119"/>
    </row>
    <row r="33" spans="1:44" x14ac:dyDescent="0.25">
      <c r="A33" s="152">
        <v>22</v>
      </c>
      <c r="B33" s="19">
        <f t="shared" si="4"/>
        <v>2043</v>
      </c>
      <c r="C33" s="12">
        <f>'Input Capital &amp; Operating Costs'!C33*'Escalation Sheet'!$E24/'Escalation Sheet'!$E$3</f>
        <v>0</v>
      </c>
      <c r="D33" s="12" t="e">
        <f>'Input Capital &amp; Operating Costs'!#REF!*'Escalation Sheet'!$E24/'Escalation Sheet'!$E$3</f>
        <v>#REF!</v>
      </c>
      <c r="E33" s="12" t="e">
        <f>'Input Capital &amp; Operating Costs'!#REF!*'Escalation Sheet'!$E24/'Escalation Sheet'!$E$3</f>
        <v>#REF!</v>
      </c>
      <c r="F33" s="12" t="e">
        <f>'Input Capital &amp; Operating Costs'!#REF!*'Escalation Sheet'!$E24/'Escalation Sheet'!$E$3</f>
        <v>#REF!</v>
      </c>
      <c r="G33" s="12" t="e">
        <f>'Input Capital &amp; Operating Costs'!#REF!*'Escalation Sheet'!$E24/'Escalation Sheet'!$E$3</f>
        <v>#REF!</v>
      </c>
      <c r="H33" s="12" t="e">
        <f>'Input Capital &amp; Operating Costs'!#REF!*'Escalation Sheet'!$E24/'Escalation Sheet'!$E$3</f>
        <v>#REF!</v>
      </c>
      <c r="I33" s="33"/>
      <c r="J33" s="23">
        <f>'Gen H 8%CCA'!BL37</f>
        <v>458464.77127141645</v>
      </c>
      <c r="K33" s="23"/>
      <c r="L33" s="12">
        <f>'Input Capital &amp; Operating Costs'!D33*'Escalation Sheet'!E24/'Escalation Sheet'!$E$3</f>
        <v>318177.41693347396</v>
      </c>
      <c r="M33" s="23">
        <v>0</v>
      </c>
      <c r="N33" s="23">
        <f t="shared" si="1"/>
        <v>-776642.18820489035</v>
      </c>
      <c r="O33" s="23">
        <f t="shared" si="0"/>
        <v>-237224.73827331638</v>
      </c>
      <c r="P33" s="23">
        <f t="shared" si="2"/>
        <v>-9737979.507767396</v>
      </c>
      <c r="Q33" s="23">
        <f>-NPV($M$1,J34:$J$93)/(1+$M$1)^(B33-$M$3)</f>
        <v>-2209385.8568343059</v>
      </c>
      <c r="R33" s="23">
        <f t="shared" si="3"/>
        <v>-11947365.364601701</v>
      </c>
      <c r="S33" s="34">
        <f>-N33*100/('Generation plant Input'!$D$10*1000000)</f>
        <v>2.819027906369838</v>
      </c>
      <c r="T33" s="35">
        <f t="shared" si="5"/>
        <v>3.2245191691946378</v>
      </c>
      <c r="U33" s="158"/>
      <c r="AB33" s="119"/>
      <c r="AI33" s="119"/>
    </row>
    <row r="34" spans="1:44" x14ac:dyDescent="0.25">
      <c r="A34" s="152">
        <v>23</v>
      </c>
      <c r="B34" s="19">
        <f t="shared" si="4"/>
        <v>2044</v>
      </c>
      <c r="C34" s="12">
        <f>'Input Capital &amp; Operating Costs'!C34*'Escalation Sheet'!$E25/'Escalation Sheet'!$E$3</f>
        <v>0</v>
      </c>
      <c r="D34" s="12" t="e">
        <f>'Input Capital &amp; Operating Costs'!#REF!*'Escalation Sheet'!$E25/'Escalation Sheet'!$E$3</f>
        <v>#REF!</v>
      </c>
      <c r="E34" s="12" t="e">
        <f>'Input Capital &amp; Operating Costs'!#REF!*'Escalation Sheet'!$E25/'Escalation Sheet'!$E$3</f>
        <v>#REF!</v>
      </c>
      <c r="F34" s="12" t="e">
        <f>'Input Capital &amp; Operating Costs'!#REF!*'Escalation Sheet'!$E25/'Escalation Sheet'!$E$3</f>
        <v>#REF!</v>
      </c>
      <c r="G34" s="12" t="e">
        <f>'Input Capital &amp; Operating Costs'!#REF!*'Escalation Sheet'!$E25/'Escalation Sheet'!$E$3</f>
        <v>#REF!</v>
      </c>
      <c r="H34" s="12" t="e">
        <f>'Input Capital &amp; Operating Costs'!#REF!*'Escalation Sheet'!$E25/'Escalation Sheet'!$E$3</f>
        <v>#REF!</v>
      </c>
      <c r="I34" s="33"/>
      <c r="J34" s="23">
        <f>'Gen H 8%CCA'!BL38</f>
        <v>447096.65519294463</v>
      </c>
      <c r="K34" s="23"/>
      <c r="L34" s="12">
        <f>'Input Capital &amp; Operating Costs'!D34*'Escalation Sheet'!E25/'Escalation Sheet'!$E$3</f>
        <v>323626.25361881935</v>
      </c>
      <c r="M34" s="23">
        <v>0</v>
      </c>
      <c r="N34" s="23">
        <f t="shared" si="1"/>
        <v>-770722.90881176398</v>
      </c>
      <c r="O34" s="23">
        <f t="shared" si="0"/>
        <v>-222490.02844128257</v>
      </c>
      <c r="P34" s="23">
        <f t="shared" si="2"/>
        <v>-9960469.536208678</v>
      </c>
      <c r="Q34" s="23">
        <f>-NPV($M$1,J35:$J$93)/(1+$M$1)^(B34-$M$3)</f>
        <v>-2080319.3059473694</v>
      </c>
      <c r="R34" s="23">
        <f t="shared" si="3"/>
        <v>-12040788.842156047</v>
      </c>
      <c r="S34" s="34">
        <f>-N34*100/('Generation plant Input'!$D$10*1000000)</f>
        <v>2.7975423187359856</v>
      </c>
      <c r="T34" s="35">
        <f t="shared" si="5"/>
        <v>3.2245191691946378</v>
      </c>
      <c r="U34" s="158"/>
      <c r="AB34" s="119"/>
      <c r="AI34" s="119"/>
    </row>
    <row r="35" spans="1:44" x14ac:dyDescent="0.25">
      <c r="A35" s="152">
        <v>24</v>
      </c>
      <c r="B35" s="19">
        <f t="shared" si="4"/>
        <v>2045</v>
      </c>
      <c r="C35" s="12">
        <f>'Input Capital &amp; Operating Costs'!C35*'Escalation Sheet'!$E26/'Escalation Sheet'!$E$3</f>
        <v>0</v>
      </c>
      <c r="D35" s="12" t="e">
        <f>'Input Capital &amp; Operating Costs'!#REF!*'Escalation Sheet'!$E26/'Escalation Sheet'!$E$3</f>
        <v>#REF!</v>
      </c>
      <c r="E35" s="12" t="e">
        <f>'Input Capital &amp; Operating Costs'!#REF!*'Escalation Sheet'!$E26/'Escalation Sheet'!$E$3</f>
        <v>#REF!</v>
      </c>
      <c r="F35" s="12" t="e">
        <f>'Input Capital &amp; Operating Costs'!#REF!*'Escalation Sheet'!$E26/'Escalation Sheet'!$E$3</f>
        <v>#REF!</v>
      </c>
      <c r="G35" s="12" t="e">
        <f>'Input Capital &amp; Operating Costs'!#REF!*'Escalation Sheet'!$E26/'Escalation Sheet'!$E$3</f>
        <v>#REF!</v>
      </c>
      <c r="H35" s="12" t="e">
        <f>'Input Capital &amp; Operating Costs'!#REF!*'Escalation Sheet'!$E26/'Escalation Sheet'!$E$3</f>
        <v>#REF!</v>
      </c>
      <c r="I35" s="33"/>
      <c r="J35" s="23">
        <f>'Gen H 8%CCA'!BL39</f>
        <v>435965.14645626151</v>
      </c>
      <c r="K35" s="23"/>
      <c r="L35" s="12">
        <f>'Input Capital &amp; Operating Costs'!D35*'Escalation Sheet'!E26/'Escalation Sheet'!$E$3</f>
        <v>329168.40246160724</v>
      </c>
      <c r="M35" s="23">
        <v>0</v>
      </c>
      <c r="N35" s="23">
        <f t="shared" si="1"/>
        <v>-765133.54891786876</v>
      </c>
      <c r="O35" s="23">
        <f t="shared" si="0"/>
        <v>-208748.23591645563</v>
      </c>
      <c r="P35" s="23">
        <f t="shared" si="2"/>
        <v>-10169217.772125134</v>
      </c>
      <c r="Q35" s="23">
        <f>-NPV($M$1,J36:$J$93)/(1+$M$1)^(B35-$M$3)</f>
        <v>-1961376.7300107705</v>
      </c>
      <c r="R35" s="23">
        <f t="shared" si="3"/>
        <v>-12130594.502135905</v>
      </c>
      <c r="S35" s="34">
        <f>-N35*100/('Generation plant Input'!$D$10*1000000)</f>
        <v>2.7772542610448956</v>
      </c>
      <c r="T35" s="35">
        <f t="shared" si="5"/>
        <v>3.2245191691946378</v>
      </c>
      <c r="U35" s="158"/>
      <c r="AB35" s="119"/>
      <c r="AI35" s="119"/>
    </row>
    <row r="36" spans="1:44" x14ac:dyDescent="0.25">
      <c r="A36" s="152">
        <v>25</v>
      </c>
      <c r="B36" s="19">
        <f t="shared" si="4"/>
        <v>2046</v>
      </c>
      <c r="C36" s="12">
        <f>'Input Capital &amp; Operating Costs'!C36*'Escalation Sheet'!$E27/'Escalation Sheet'!$E$3</f>
        <v>1841717.6538128532</v>
      </c>
      <c r="D36" s="12" t="e">
        <f>'Input Capital &amp; Operating Costs'!#REF!*'Escalation Sheet'!$E27/'Escalation Sheet'!$E$3</f>
        <v>#REF!</v>
      </c>
      <c r="E36" s="12" t="e">
        <f>'Input Capital &amp; Operating Costs'!#REF!*'Escalation Sheet'!$E27/'Escalation Sheet'!$E$3</f>
        <v>#REF!</v>
      </c>
      <c r="F36" s="12" t="e">
        <f>'Input Capital &amp; Operating Costs'!#REF!*'Escalation Sheet'!$E27/'Escalation Sheet'!$E$3</f>
        <v>#REF!</v>
      </c>
      <c r="G36" s="12" t="e">
        <f>'Input Capital &amp; Operating Costs'!#REF!*'Escalation Sheet'!$E27/'Escalation Sheet'!$E$3</f>
        <v>#REF!</v>
      </c>
      <c r="H36" s="12" t="e">
        <f>'Input Capital &amp; Operating Costs'!#REF!*'Escalation Sheet'!$E27/'Escalation Sheet'!$E$3</f>
        <v>#REF!</v>
      </c>
      <c r="I36" s="33"/>
      <c r="J36" s="23">
        <f>'Gen H 8%CCA'!BL40</f>
        <v>577862.90175246168</v>
      </c>
      <c r="K36" s="23"/>
      <c r="L36" s="12">
        <f>'Input Capital &amp; Operating Costs'!D36*'Escalation Sheet'!E27/'Escalation Sheet'!$E$3</f>
        <v>334805.4614467342</v>
      </c>
      <c r="M36" s="23">
        <v>0</v>
      </c>
      <c r="N36" s="23">
        <f t="shared" si="1"/>
        <v>-912668.36319919582</v>
      </c>
      <c r="O36" s="23">
        <f t="shared" si="0"/>
        <v>-235327.05024222139</v>
      </c>
      <c r="P36" s="23">
        <f t="shared" si="2"/>
        <v>-10404544.822367355</v>
      </c>
      <c r="Q36" s="23">
        <f>-NPV($M$1,J37:$J$93)/(1+$M$1)^(B36-$M$3)</f>
        <v>-1812377.6219041406</v>
      </c>
      <c r="R36" s="23">
        <f t="shared" si="3"/>
        <v>-12216922.444271496</v>
      </c>
      <c r="S36" s="34">
        <f>-N36*100/('Generation plant Input'!$D$10*1000000)</f>
        <v>3.3127708283092407</v>
      </c>
      <c r="T36" s="35">
        <f t="shared" si="5"/>
        <v>3.2245191691946378</v>
      </c>
      <c r="U36" s="158"/>
      <c r="AB36" s="119"/>
      <c r="AI36" s="119"/>
    </row>
    <row r="37" spans="1:44" x14ac:dyDescent="0.25">
      <c r="A37" s="152">
        <v>26</v>
      </c>
      <c r="B37" s="19">
        <f t="shared" si="4"/>
        <v>2047</v>
      </c>
      <c r="C37" s="12">
        <f>'Input Capital &amp; Operating Costs'!C37*'Escalation Sheet'!$E28/'Escalation Sheet'!$E$3</f>
        <v>458756.90177331102</v>
      </c>
      <c r="D37" s="12" t="e">
        <f>'Input Capital &amp; Operating Costs'!#REF!*'Escalation Sheet'!$E28/'Escalation Sheet'!$E$3</f>
        <v>#REF!</v>
      </c>
      <c r="E37" s="12" t="e">
        <f>'Input Capital &amp; Operating Costs'!#REF!*'Escalation Sheet'!$E28/'Escalation Sheet'!$E$3</f>
        <v>#REF!</v>
      </c>
      <c r="F37" s="12" t="e">
        <f>'Input Capital &amp; Operating Costs'!#REF!*'Escalation Sheet'!$E28/'Escalation Sheet'!$E$3</f>
        <v>#REF!</v>
      </c>
      <c r="G37" s="12" t="e">
        <f>'Input Capital &amp; Operating Costs'!#REF!*'Escalation Sheet'!$E28/'Escalation Sheet'!$E$3</f>
        <v>#REF!</v>
      </c>
      <c r="H37" s="12" t="e">
        <f>'Input Capital &amp; Operating Costs'!#REF!*'Escalation Sheet'!$E28/'Escalation Sheet'!$E$3</f>
        <v>#REF!</v>
      </c>
      <c r="I37" s="33"/>
      <c r="J37" s="23">
        <f>'Gen H 8%CCA'!BL41</f>
        <v>618408.53055866808</v>
      </c>
      <c r="K37" s="23"/>
      <c r="L37" s="12">
        <f>'Input Capital &amp; Operating Costs'!D37*'Escalation Sheet'!E28/'Escalation Sheet'!$E$3</f>
        <v>340539.05592483125</v>
      </c>
      <c r="M37" s="23">
        <v>0</v>
      </c>
      <c r="N37" s="23">
        <f t="shared" si="1"/>
        <v>-958947.58648349927</v>
      </c>
      <c r="O37" s="23">
        <f t="shared" si="0"/>
        <v>-233682.94152772962</v>
      </c>
      <c r="P37" s="23">
        <f t="shared" si="2"/>
        <v>-10638227.763895085</v>
      </c>
      <c r="Q37" s="23">
        <f>-NPV($M$1,J38:$J$93)/(1+$M$1)^(B37-$M$3)</f>
        <v>-1661679.5790458031</v>
      </c>
      <c r="R37" s="23">
        <f t="shared" si="3"/>
        <v>-12299907.342940887</v>
      </c>
      <c r="S37" s="34">
        <f>-N37*100/('Generation plant Input'!$D$10*1000000)</f>
        <v>3.4807534899582548</v>
      </c>
      <c r="T37" s="35">
        <f t="shared" si="5"/>
        <v>3.2245191691946378</v>
      </c>
      <c r="U37" s="158"/>
      <c r="AB37" s="119"/>
      <c r="AI37" s="119"/>
    </row>
    <row r="38" spans="1:44" x14ac:dyDescent="0.25">
      <c r="A38" s="152">
        <v>27</v>
      </c>
      <c r="B38" s="19">
        <f t="shared" si="4"/>
        <v>2048</v>
      </c>
      <c r="C38" s="12">
        <f>'Input Capital &amp; Operating Costs'!C38*'Escalation Sheet'!$E29/'Escalation Sheet'!$E$3</f>
        <v>0</v>
      </c>
      <c r="D38" s="12" t="e">
        <f>'Input Capital &amp; Operating Costs'!#REF!*'Escalation Sheet'!$E29/'Escalation Sheet'!$E$3</f>
        <v>#REF!</v>
      </c>
      <c r="E38" s="12" t="e">
        <f>'Input Capital &amp; Operating Costs'!#REF!*'Escalation Sheet'!$E29/'Escalation Sheet'!$E$3</f>
        <v>#REF!</v>
      </c>
      <c r="F38" s="12" t="e">
        <f>'Input Capital &amp; Operating Costs'!#REF!*'Escalation Sheet'!$E29/'Escalation Sheet'!$E$3</f>
        <v>#REF!</v>
      </c>
      <c r="G38" s="12" t="e">
        <f>'Input Capital &amp; Operating Costs'!#REF!*'Escalation Sheet'!$E29/'Escalation Sheet'!$E$3</f>
        <v>#REF!</v>
      </c>
      <c r="H38" s="12" t="e">
        <f>'Input Capital &amp; Operating Costs'!#REF!*'Escalation Sheet'!$E29/'Escalation Sheet'!$E$3</f>
        <v>#REF!</v>
      </c>
      <c r="I38" s="33"/>
      <c r="J38" s="23">
        <f>'Gen H 8%CCA'!BL42</f>
        <v>606447.9609410807</v>
      </c>
      <c r="K38" s="23"/>
      <c r="L38" s="12">
        <f>'Input Capital &amp; Operating Costs'!D38*'Escalation Sheet'!E29/'Escalation Sheet'!$E$3</f>
        <v>346370.8390809063</v>
      </c>
      <c r="M38" s="23">
        <v>0</v>
      </c>
      <c r="N38" s="23">
        <f t="shared" si="1"/>
        <v>-952818.80002198694</v>
      </c>
      <c r="O38" s="23">
        <f t="shared" si="0"/>
        <v>-219439.97420064372</v>
      </c>
      <c r="P38" s="23">
        <f t="shared" si="2"/>
        <v>-10857667.738095729</v>
      </c>
      <c r="Q38" s="23">
        <f>-NPV($M$1,J39:$J$93)/(1+$M$1)^(B38-$M$3)</f>
        <v>-1522010.9191706274</v>
      </c>
      <c r="R38" s="23">
        <f t="shared" si="3"/>
        <v>-12379678.657266356</v>
      </c>
      <c r="S38" s="34">
        <f>-N38*100/('Generation plant Input'!$D$10*1000000)</f>
        <v>3.4585074410961414</v>
      </c>
      <c r="T38" s="35">
        <f t="shared" si="5"/>
        <v>3.2245191691946378</v>
      </c>
      <c r="U38" s="158"/>
      <c r="AB38" s="119"/>
      <c r="AI38" s="119"/>
      <c r="AR38" s="26"/>
    </row>
    <row r="39" spans="1:44" x14ac:dyDescent="0.25">
      <c r="A39" s="152">
        <v>28</v>
      </c>
      <c r="B39" s="19">
        <f t="shared" si="4"/>
        <v>2049</v>
      </c>
      <c r="C39" s="12">
        <f>'Input Capital &amp; Operating Costs'!C39*'Escalation Sheet'!$E30/'Escalation Sheet'!$E$3</f>
        <v>0</v>
      </c>
      <c r="D39" s="12" t="e">
        <f>'Input Capital &amp; Operating Costs'!#REF!*'Escalation Sheet'!$E30/'Escalation Sheet'!$E$3</f>
        <v>#REF!</v>
      </c>
      <c r="E39" s="12" t="e">
        <f>'Input Capital &amp; Operating Costs'!#REF!*'Escalation Sheet'!$E30/'Escalation Sheet'!$E$3</f>
        <v>#REF!</v>
      </c>
      <c r="F39" s="12" t="e">
        <f>'Input Capital &amp; Operating Costs'!#REF!*'Escalation Sheet'!$E30/'Escalation Sheet'!$E$3</f>
        <v>#REF!</v>
      </c>
      <c r="G39" s="12" t="e">
        <f>'Input Capital &amp; Operating Costs'!#REF!*'Escalation Sheet'!$E30/'Escalation Sheet'!$E$3</f>
        <v>#REF!</v>
      </c>
      <c r="H39" s="12" t="e">
        <f>'Input Capital &amp; Operating Costs'!#REF!*'Escalation Sheet'!$E30/'Escalation Sheet'!$E$3</f>
        <v>#REF!</v>
      </c>
      <c r="I39" s="33"/>
      <c r="J39" s="23">
        <f>'Gen H 8%CCA'!BL43</f>
        <v>590417.42678607476</v>
      </c>
      <c r="K39" s="23"/>
      <c r="L39" s="12">
        <f>'Input Capital &amp; Operating Costs'!D39*'Escalation Sheet'!E30/'Escalation Sheet'!$E$3</f>
        <v>352302.49241101206</v>
      </c>
      <c r="M39" s="23">
        <v>0</v>
      </c>
      <c r="N39" s="23">
        <f t="shared" si="1"/>
        <v>-942719.91919708683</v>
      </c>
      <c r="O39" s="23">
        <f t="shared" si="0"/>
        <v>-205192.45858091163</v>
      </c>
      <c r="P39" s="23">
        <f t="shared" si="2"/>
        <v>-11062860.19667664</v>
      </c>
      <c r="Q39" s="23">
        <f>-NPV($M$1,J40:$J$93)/(1+$M$1)^(B39-$M$3)</f>
        <v>-1393500.6363981655</v>
      </c>
      <c r="R39" s="23">
        <f t="shared" si="3"/>
        <v>-12456360.833074804</v>
      </c>
      <c r="S39" s="34">
        <f>-N39*100/('Generation plant Input'!$D$10*1000000)</f>
        <v>3.4218508863778108</v>
      </c>
      <c r="T39" s="35">
        <f t="shared" si="5"/>
        <v>3.2245191691946378</v>
      </c>
      <c r="U39" s="158"/>
      <c r="AB39" s="119"/>
      <c r="AI39" s="119"/>
    </row>
    <row r="40" spans="1:44" x14ac:dyDescent="0.25">
      <c r="A40" s="152">
        <v>29</v>
      </c>
      <c r="B40" s="19">
        <f t="shared" si="4"/>
        <v>2050</v>
      </c>
      <c r="C40" s="12">
        <f>'Input Capital &amp; Operating Costs'!C40*'Escalation Sheet'!$E31/'Escalation Sheet'!$E$3</f>
        <v>0</v>
      </c>
      <c r="D40" s="12" t="e">
        <f>'Input Capital &amp; Operating Costs'!#REF!*'Escalation Sheet'!$E31/'Escalation Sheet'!$E$3</f>
        <v>#REF!</v>
      </c>
      <c r="E40" s="12" t="e">
        <f>'Input Capital &amp; Operating Costs'!#REF!*'Escalation Sheet'!$E31/'Escalation Sheet'!$E$3</f>
        <v>#REF!</v>
      </c>
      <c r="F40" s="12" t="e">
        <f>'Input Capital &amp; Operating Costs'!#REF!*'Escalation Sheet'!$E31/'Escalation Sheet'!$E$3</f>
        <v>#REF!</v>
      </c>
      <c r="G40" s="12" t="e">
        <f>'Input Capital &amp; Operating Costs'!#REF!*'Escalation Sheet'!$E31/'Escalation Sheet'!$E$3</f>
        <v>#REF!</v>
      </c>
      <c r="H40" s="12" t="e">
        <f>'Input Capital &amp; Operating Costs'!#REF!*'Escalation Sheet'!$E31/'Escalation Sheet'!$E$3</f>
        <v>#REF!</v>
      </c>
      <c r="I40" s="33"/>
      <c r="J40" s="23">
        <f>'Gen H 8%CCA'!BL44</f>
        <v>574803.00569872966</v>
      </c>
      <c r="K40" s="23"/>
      <c r="L40" s="12">
        <f>'Input Capital &amp; Operating Costs'!D40*'Escalation Sheet'!E31/'Escalation Sheet'!$E$3</f>
        <v>358335.72620707715</v>
      </c>
      <c r="M40" s="23">
        <v>0</v>
      </c>
      <c r="N40" s="23">
        <f t="shared" si="1"/>
        <v>-933138.73190580681</v>
      </c>
      <c r="O40" s="23">
        <f t="shared" si="0"/>
        <v>-191954.46265826945</v>
      </c>
      <c r="P40" s="23">
        <f t="shared" si="2"/>
        <v>-11254814.659334909</v>
      </c>
      <c r="Q40" s="23">
        <f>-NPV($M$1,J41:$J$93)/(1+$M$1)^(B40-$M$3)</f>
        <v>-1275258.8377023682</v>
      </c>
      <c r="R40" s="23">
        <f t="shared" si="3"/>
        <v>-12530073.497037277</v>
      </c>
      <c r="S40" s="34">
        <f>-N40*100/('Generation plant Input'!$D$10*1000000)</f>
        <v>3.3870734370446707</v>
      </c>
      <c r="T40" s="35">
        <f t="shared" si="5"/>
        <v>3.2245191691946378</v>
      </c>
      <c r="U40" s="158"/>
      <c r="AB40" s="119"/>
      <c r="AI40" s="119"/>
    </row>
    <row r="41" spans="1:44" x14ac:dyDescent="0.25">
      <c r="A41" s="152">
        <v>30</v>
      </c>
      <c r="B41" s="19">
        <f t="shared" si="4"/>
        <v>2051</v>
      </c>
      <c r="C41" s="12">
        <f>'Input Capital &amp; Operating Costs'!C41*'Escalation Sheet'!$E32/'Escalation Sheet'!$E$3</f>
        <v>0</v>
      </c>
      <c r="D41" s="12" t="e">
        <f>'Input Capital &amp; Operating Costs'!#REF!*'Escalation Sheet'!$E32/'Escalation Sheet'!$E$3</f>
        <v>#REF!</v>
      </c>
      <c r="E41" s="12" t="e">
        <f>'Input Capital &amp; Operating Costs'!#REF!*'Escalation Sheet'!$E32/'Escalation Sheet'!$E$3</f>
        <v>#REF!</v>
      </c>
      <c r="F41" s="12" t="e">
        <f>'Input Capital &amp; Operating Costs'!#REF!*'Escalation Sheet'!$E32/'Escalation Sheet'!$E$3</f>
        <v>#REF!</v>
      </c>
      <c r="G41" s="12" t="e">
        <f>'Input Capital &amp; Operating Costs'!#REF!*'Escalation Sheet'!$E32/'Escalation Sheet'!$E$3</f>
        <v>#REF!</v>
      </c>
      <c r="H41" s="12" t="e">
        <f>'Input Capital &amp; Operating Costs'!#REF!*'Escalation Sheet'!$E32/'Escalation Sheet'!$E$3</f>
        <v>#REF!</v>
      </c>
      <c r="I41" s="33"/>
      <c r="J41" s="23">
        <f>'Gen H 8%CCA'!BL45</f>
        <v>559571.4086336327</v>
      </c>
      <c r="K41" s="23"/>
      <c r="L41" s="12">
        <f>'Input Capital &amp; Operating Costs'!D41*'Escalation Sheet'!E32/'Escalation Sheet'!$E$3</f>
        <v>364472.28005003958</v>
      </c>
      <c r="M41" s="23">
        <v>0</v>
      </c>
      <c r="N41" s="23">
        <f t="shared" si="1"/>
        <v>-924043.68868367234</v>
      </c>
      <c r="O41" s="23">
        <f t="shared" si="0"/>
        <v>-179646.097717094</v>
      </c>
      <c r="P41" s="23">
        <f t="shared" si="2"/>
        <v>-11434460.757052002</v>
      </c>
      <c r="Q41" s="23">
        <f>-NPV($M$1,J42:$J$93)/(1+$M$1)^(B41-$M$3)</f>
        <v>-1166470.8862384167</v>
      </c>
      <c r="R41" s="23">
        <f t="shared" si="3"/>
        <v>-12600931.643290419</v>
      </c>
      <c r="S41" s="34">
        <f>-N41*100/('Generation plant Input'!$D$10*1000000)</f>
        <v>3.3540605759842919</v>
      </c>
      <c r="T41" s="35">
        <f t="shared" si="5"/>
        <v>3.2245191691946378</v>
      </c>
      <c r="U41" s="158"/>
      <c r="AB41" s="119"/>
      <c r="AI41" s="119"/>
    </row>
    <row r="42" spans="1:44" x14ac:dyDescent="0.25">
      <c r="A42" s="152">
        <v>31</v>
      </c>
      <c r="B42" s="19">
        <f t="shared" si="4"/>
        <v>2052</v>
      </c>
      <c r="C42" s="12">
        <f>'Input Capital &amp; Operating Costs'!C42*'Escalation Sheet'!$E33/'Escalation Sheet'!$E$3</f>
        <v>0</v>
      </c>
      <c r="D42" s="12" t="e">
        <f>'Input Capital &amp; Operating Costs'!#REF!*'Escalation Sheet'!$E33/'Escalation Sheet'!$E$3</f>
        <v>#REF!</v>
      </c>
      <c r="E42" s="12" t="e">
        <f>'Input Capital &amp; Operating Costs'!#REF!*'Escalation Sheet'!$E33/'Escalation Sheet'!$E$3</f>
        <v>#REF!</v>
      </c>
      <c r="F42" s="12" t="e">
        <f>'Input Capital &amp; Operating Costs'!#REF!*'Escalation Sheet'!$E33/'Escalation Sheet'!$E$3</f>
        <v>#REF!</v>
      </c>
      <c r="G42" s="12" t="e">
        <f>'Input Capital &amp; Operating Costs'!#REF!*'Escalation Sheet'!$E33/'Escalation Sheet'!$E$3</f>
        <v>#REF!</v>
      </c>
      <c r="H42" s="12" t="e">
        <f>'Input Capital &amp; Operating Costs'!#REF!*'Escalation Sheet'!$E33/'Escalation Sheet'!$E$3</f>
        <v>#REF!</v>
      </c>
      <c r="J42" s="23">
        <f>'Gen H 8%CCA'!BL46</f>
        <v>544692.00966900401</v>
      </c>
      <c r="L42" s="12">
        <f>'Input Capital &amp; Operating Costs'!D42*'Escalation Sheet'!E33/'Escalation Sheet'!$E$3</f>
        <v>370713.92331142596</v>
      </c>
      <c r="M42" s="23">
        <v>0</v>
      </c>
      <c r="N42" s="23">
        <f t="shared" ref="N42:N71" si="6">M42-J42-L42</f>
        <v>-915405.93298042996</v>
      </c>
      <c r="O42" s="23">
        <f t="shared" si="0"/>
        <v>-168194.6940664365</v>
      </c>
      <c r="P42" s="23">
        <f t="shared" si="2"/>
        <v>-11602655.451118439</v>
      </c>
      <c r="Q42" s="23">
        <f>-NPV($M$1,J43:$J$93)/(1+$M$1)^(B42-$M$3)</f>
        <v>-1066390.3617126169</v>
      </c>
      <c r="R42" s="23">
        <f t="shared" si="3"/>
        <v>-12669045.812831055</v>
      </c>
      <c r="S42" s="34">
        <f>-N42*100/('Generation plant Input'!$D$10*1000000)</f>
        <v>3.3227075607275136</v>
      </c>
      <c r="T42" s="35">
        <f t="shared" si="5"/>
        <v>3.2245191691946378</v>
      </c>
      <c r="U42" s="158"/>
      <c r="AB42" s="119"/>
      <c r="AI42" s="119"/>
    </row>
    <row r="43" spans="1:44" x14ac:dyDescent="0.25">
      <c r="A43" s="152">
        <v>32</v>
      </c>
      <c r="B43" s="19">
        <f t="shared" si="4"/>
        <v>2053</v>
      </c>
      <c r="C43" s="12">
        <f>'Input Capital &amp; Operating Costs'!C43*'Escalation Sheet'!$E34/'Escalation Sheet'!$E$3</f>
        <v>0</v>
      </c>
      <c r="D43" s="12" t="e">
        <f>'Input Capital &amp; Operating Costs'!#REF!*'Escalation Sheet'!$E34/'Escalation Sheet'!$E$3</f>
        <v>#REF!</v>
      </c>
      <c r="E43" s="12" t="e">
        <f>'Input Capital &amp; Operating Costs'!#REF!*'Escalation Sheet'!$E34/'Escalation Sheet'!$E$3</f>
        <v>#REF!</v>
      </c>
      <c r="F43" s="12" t="e">
        <f>'Input Capital &amp; Operating Costs'!#REF!*'Escalation Sheet'!$E34/'Escalation Sheet'!$E$3</f>
        <v>#REF!</v>
      </c>
      <c r="G43" s="12" t="e">
        <f>'Input Capital &amp; Operating Costs'!#REF!*'Escalation Sheet'!$E34/'Escalation Sheet'!$E$3</f>
        <v>#REF!</v>
      </c>
      <c r="H43" s="12" t="e">
        <f>'Input Capital &amp; Operating Costs'!#REF!*'Escalation Sheet'!$E34/'Escalation Sheet'!$E$3</f>
        <v>#REF!</v>
      </c>
      <c r="J43" s="23">
        <f>'Gen H 8%CCA'!BL47</f>
        <v>530136.63295680576</v>
      </c>
      <c r="L43" s="12">
        <f>'Input Capital &amp; Operating Costs'!D43*'Escalation Sheet'!E34/'Escalation Sheet'!$E$3</f>
        <v>377062.45566351921</v>
      </c>
      <c r="M43" s="23">
        <v>0</v>
      </c>
      <c r="N43" s="23">
        <f t="shared" si="6"/>
        <v>-907199.08862032497</v>
      </c>
      <c r="O43" s="23">
        <f t="shared" si="0"/>
        <v>-157534.05759665824</v>
      </c>
      <c r="P43" s="23">
        <f t="shared" si="2"/>
        <v>-11760189.508715097</v>
      </c>
      <c r="Q43" s="23">
        <f>-NPV($M$1,J44:$J$93)/(1+$M$1)^(B43-$M$3)</f>
        <v>-974332.75724861235</v>
      </c>
      <c r="R43" s="23">
        <f t="shared" si="3"/>
        <v>-12734522.265963709</v>
      </c>
      <c r="S43" s="34">
        <f>-N43*100/('Generation plant Input'!$D$10*1000000)</f>
        <v>3.2929186519794014</v>
      </c>
      <c r="T43" s="35">
        <f t="shared" si="5"/>
        <v>3.2245191691946378</v>
      </c>
      <c r="U43" s="158"/>
      <c r="AB43" s="119"/>
      <c r="AI43" s="119"/>
    </row>
    <row r="44" spans="1:44" x14ac:dyDescent="0.25">
      <c r="A44" s="152">
        <v>33</v>
      </c>
      <c r="B44" s="19">
        <f t="shared" si="4"/>
        <v>2054</v>
      </c>
      <c r="C44" s="12">
        <f>'Input Capital &amp; Operating Costs'!C44*'Escalation Sheet'!$E35/'Escalation Sheet'!$E$3</f>
        <v>0</v>
      </c>
      <c r="D44" s="12" t="e">
        <f>'Input Capital &amp; Operating Costs'!#REF!*'Escalation Sheet'!$E35/'Escalation Sheet'!$E$3</f>
        <v>#REF!</v>
      </c>
      <c r="E44" s="12" t="e">
        <f>'Input Capital &amp; Operating Costs'!#REF!*'Escalation Sheet'!$E35/'Escalation Sheet'!$E$3</f>
        <v>#REF!</v>
      </c>
      <c r="F44" s="12" t="e">
        <f>'Input Capital &amp; Operating Costs'!#REF!*'Escalation Sheet'!$E35/'Escalation Sheet'!$E$3</f>
        <v>#REF!</v>
      </c>
      <c r="G44" s="12" t="e">
        <f>'Input Capital &amp; Operating Costs'!#REF!*'Escalation Sheet'!$E35/'Escalation Sheet'!$E$3</f>
        <v>#REF!</v>
      </c>
      <c r="H44" s="12" t="e">
        <f>'Input Capital &amp; Operating Costs'!#REF!*'Escalation Sheet'!$E35/'Escalation Sheet'!$E$3</f>
        <v>#REF!</v>
      </c>
      <c r="J44" s="23">
        <f>'Gen H 8%CCA'!BL48</f>
        <v>515879.3567168442</v>
      </c>
      <c r="L44" s="12">
        <f>'Input Capital &amp; Operating Costs'!D44*'Escalation Sheet'!E35/'Escalation Sheet'!$E$3</f>
        <v>383519.7075982641</v>
      </c>
      <c r="M44" s="23">
        <v>0</v>
      </c>
      <c r="N44" s="23">
        <f t="shared" si="6"/>
        <v>-899399.06431510835</v>
      </c>
      <c r="O44" s="23">
        <f t="shared" ref="O44:O75" si="7">N44/(1+$M$1)^(B44-$M$3)</f>
        <v>-147603.81110052581</v>
      </c>
      <c r="P44" s="23">
        <f t="shared" si="2"/>
        <v>-11907793.319815623</v>
      </c>
      <c r="Q44" s="23">
        <f>-NPV($M$1,J45:$J$93)/(1+$M$1)^(B44-$M$3)</f>
        <v>-889669.8282544855</v>
      </c>
      <c r="R44" s="23">
        <f t="shared" si="3"/>
        <v>-12797463.148070108</v>
      </c>
      <c r="S44" s="34">
        <f>-N44*100/('Generation plant Input'!$D$10*1000000)</f>
        <v>3.2646064040475804</v>
      </c>
      <c r="T44" s="35">
        <f t="shared" si="5"/>
        <v>3.2245191691946378</v>
      </c>
      <c r="U44" s="158"/>
      <c r="AB44" s="119"/>
      <c r="AI44" s="119"/>
    </row>
    <row r="45" spans="1:44" x14ac:dyDescent="0.25">
      <c r="A45" s="152">
        <v>34</v>
      </c>
      <c r="B45" s="19">
        <f t="shared" si="4"/>
        <v>2055</v>
      </c>
      <c r="C45" s="12">
        <f>'Input Capital &amp; Operating Costs'!C45*'Escalation Sheet'!$E36/'Escalation Sheet'!$E$3</f>
        <v>0</v>
      </c>
      <c r="D45" s="12" t="e">
        <f>'Input Capital &amp; Operating Costs'!#REF!*'Escalation Sheet'!$E36/'Escalation Sheet'!$E$3</f>
        <v>#REF!</v>
      </c>
      <c r="E45" s="12" t="e">
        <f>'Input Capital &amp; Operating Costs'!#REF!*'Escalation Sheet'!$E36/'Escalation Sheet'!$E$3</f>
        <v>#REF!</v>
      </c>
      <c r="F45" s="12" t="e">
        <f>'Input Capital &amp; Operating Costs'!#REF!*'Escalation Sheet'!$E36/'Escalation Sheet'!$E$3</f>
        <v>#REF!</v>
      </c>
      <c r="G45" s="12" t="e">
        <f>'Input Capital &amp; Operating Costs'!#REF!*'Escalation Sheet'!$E36/'Escalation Sheet'!$E$3</f>
        <v>#REF!</v>
      </c>
      <c r="H45" s="12" t="e">
        <f>'Input Capital &amp; Operating Costs'!#REF!*'Escalation Sheet'!$E36/'Escalation Sheet'!$E$3</f>
        <v>#REF!</v>
      </c>
      <c r="J45" s="23">
        <f>'Gen H 8%CCA'!BL49</f>
        <v>501896.33291133988</v>
      </c>
      <c r="L45" s="12">
        <f>'Input Capital &amp; Operating Costs'!D45*'Escalation Sheet'!E36/'Escalation Sheet'!$E$3</f>
        <v>390087.54095505842</v>
      </c>
      <c r="M45" s="23">
        <v>0</v>
      </c>
      <c r="N45" s="23">
        <f t="shared" si="6"/>
        <v>-891983.87386639835</v>
      </c>
      <c r="O45" s="23">
        <f t="shared" si="7"/>
        <v>-138348.81004780706</v>
      </c>
      <c r="P45" s="23">
        <f t="shared" ref="P45:P76" si="8">P44+O45</f>
        <v>-12046142.12986343</v>
      </c>
      <c r="Q45" s="23">
        <f>-NPV($M$1,J46:$J$93)/(1+$M$1)^(B45-$M$3)</f>
        <v>-811824.51909585577</v>
      </c>
      <c r="R45" s="23">
        <f t="shared" si="3"/>
        <v>-12857966.648959287</v>
      </c>
      <c r="S45" s="34">
        <f>-N45*100/('Generation plant Input'!$D$10*1000000)</f>
        <v>3.2376910122192317</v>
      </c>
      <c r="T45" s="35">
        <f t="shared" si="5"/>
        <v>3.2245191691946378</v>
      </c>
      <c r="U45" s="158"/>
      <c r="AB45" s="119"/>
      <c r="AI45" s="119"/>
    </row>
    <row r="46" spans="1:44" x14ac:dyDescent="0.25">
      <c r="A46" s="152">
        <v>35</v>
      </c>
      <c r="B46" s="19">
        <f t="shared" si="4"/>
        <v>2056</v>
      </c>
      <c r="C46" s="12">
        <f>'Input Capital &amp; Operating Costs'!C46*'Escalation Sheet'!$E37/'Escalation Sheet'!$E$3</f>
        <v>0</v>
      </c>
      <c r="D46" s="12" t="e">
        <f>'Input Capital &amp; Operating Costs'!#REF!*'Escalation Sheet'!$E37/'Escalation Sheet'!$E$3</f>
        <v>#REF!</v>
      </c>
      <c r="E46" s="12" t="e">
        <f>'Input Capital &amp; Operating Costs'!#REF!*'Escalation Sheet'!$E37/'Escalation Sheet'!$E$3</f>
        <v>#REF!</v>
      </c>
      <c r="F46" s="12" t="e">
        <f>'Input Capital &amp; Operating Costs'!#REF!*'Escalation Sheet'!$E37/'Escalation Sheet'!$E$3</f>
        <v>#REF!</v>
      </c>
      <c r="G46" s="12" t="e">
        <f>'Input Capital &amp; Operating Costs'!#REF!*'Escalation Sheet'!$E37/'Escalation Sheet'!$E$3</f>
        <v>#REF!</v>
      </c>
      <c r="H46" s="12" t="e">
        <f>'Input Capital &amp; Operating Costs'!#REF!*'Escalation Sheet'!$E37/'Escalation Sheet'!$E$3</f>
        <v>#REF!</v>
      </c>
      <c r="J46" s="23">
        <f>'Gen H 8%CCA'!BL50</f>
        <v>488165.6213455362</v>
      </c>
      <c r="L46" s="12">
        <f>'Input Capital &amp; Operating Costs'!D46*'Escalation Sheet'!E37/'Escalation Sheet'!$E$3</f>
        <v>396767.84945758327</v>
      </c>
      <c r="M46" s="23">
        <v>0</v>
      </c>
      <c r="N46" s="23">
        <f t="shared" si="6"/>
        <v>-884933.47080311948</v>
      </c>
      <c r="O46" s="23">
        <f t="shared" si="7"/>
        <v>-129718.62380237695</v>
      </c>
      <c r="P46" s="23">
        <f t="shared" si="8"/>
        <v>-12175860.753665807</v>
      </c>
      <c r="Q46" s="23">
        <f>-NPV($M$1,J47:$J$93)/(1+$M$1)^(B46-$M$3)</f>
        <v>-740266.40238104179</v>
      </c>
      <c r="R46" s="23">
        <f t="shared" si="3"/>
        <v>-12916127.156046849</v>
      </c>
      <c r="S46" s="34">
        <f>-N46*100/('Generation plant Input'!$D$10*1000000)</f>
        <v>3.2120997125340094</v>
      </c>
      <c r="T46" s="35">
        <f t="shared" si="5"/>
        <v>3.2245191691946378</v>
      </c>
      <c r="U46" s="158"/>
      <c r="AB46" s="119"/>
      <c r="AI46" s="119"/>
    </row>
    <row r="47" spans="1:44" x14ac:dyDescent="0.25">
      <c r="A47" s="152">
        <v>36</v>
      </c>
      <c r="B47" s="19">
        <f t="shared" si="4"/>
        <v>2057</v>
      </c>
      <c r="C47" s="12">
        <f>'Input Capital &amp; Operating Costs'!C47*'Escalation Sheet'!$E38/'Escalation Sheet'!$E$3</f>
        <v>0</v>
      </c>
      <c r="D47" s="12" t="e">
        <f>'Input Capital &amp; Operating Costs'!#REF!*'Escalation Sheet'!$E38/'Escalation Sheet'!$E$3</f>
        <v>#REF!</v>
      </c>
      <c r="E47" s="12" t="e">
        <f>'Input Capital &amp; Operating Costs'!#REF!*'Escalation Sheet'!$E38/'Escalation Sheet'!$E$3</f>
        <v>#REF!</v>
      </c>
      <c r="F47" s="12" t="e">
        <f>'Input Capital &amp; Operating Costs'!#REF!*'Escalation Sheet'!$E38/'Escalation Sheet'!$E$3</f>
        <v>#REF!</v>
      </c>
      <c r="G47" s="12" t="e">
        <f>'Input Capital &amp; Operating Costs'!#REF!*'Escalation Sheet'!$E38/'Escalation Sheet'!$E$3</f>
        <v>#REF!</v>
      </c>
      <c r="H47" s="12" t="e">
        <f>'Input Capital &amp; Operating Costs'!#REF!*'Escalation Sheet'!$E38/'Escalation Sheet'!$E$3</f>
        <v>#REF!</v>
      </c>
      <c r="J47" s="23">
        <f>'Gen H 8%CCA'!BL51</f>
        <v>474667.03704025748</v>
      </c>
      <c r="L47" s="12">
        <f>'Input Capital &amp; Operating Costs'!D47*'Escalation Sheet'!E38/'Escalation Sheet'!$E$3</f>
        <v>403562.55925982574</v>
      </c>
      <c r="M47" s="23">
        <v>0</v>
      </c>
      <c r="N47" s="23">
        <f t="shared" si="6"/>
        <v>-878229.59630008321</v>
      </c>
      <c r="O47" s="23">
        <f t="shared" si="7"/>
        <v>-121667.07440390313</v>
      </c>
      <c r="P47" s="23">
        <f t="shared" si="8"/>
        <v>-12297527.828069709</v>
      </c>
      <c r="Q47" s="23">
        <f>-NPV($M$1,J48:$J$93)/(1+$M$1)^(B47-$M$3)</f>
        <v>-674507.57353268645</v>
      </c>
      <c r="R47" s="23">
        <f t="shared" si="3"/>
        <v>-12972035.401602395</v>
      </c>
      <c r="S47" s="34">
        <f>-N47*100/('Generation plant Input'!$D$10*1000000)</f>
        <v>3.1877662297643674</v>
      </c>
      <c r="T47" s="35">
        <f t="shared" si="5"/>
        <v>3.2245191691946378</v>
      </c>
      <c r="U47" s="158"/>
      <c r="AB47" s="119"/>
      <c r="AI47" s="119"/>
    </row>
    <row r="48" spans="1:44" x14ac:dyDescent="0.25">
      <c r="A48" s="152">
        <v>37</v>
      </c>
      <c r="B48" s="19">
        <f t="shared" si="4"/>
        <v>2058</v>
      </c>
      <c r="C48" s="12">
        <f>'Input Capital &amp; Operating Costs'!C48*'Escalation Sheet'!$E39/'Escalation Sheet'!$E$3</f>
        <v>0</v>
      </c>
      <c r="D48" s="12" t="e">
        <f>'Input Capital &amp; Operating Costs'!#REF!*'Escalation Sheet'!$E39/'Escalation Sheet'!$E$3</f>
        <v>#REF!</v>
      </c>
      <c r="E48" s="12" t="e">
        <f>'Input Capital &amp; Operating Costs'!#REF!*'Escalation Sheet'!$E39/'Escalation Sheet'!$E$3</f>
        <v>#REF!</v>
      </c>
      <c r="F48" s="12" t="e">
        <f>'Input Capital &amp; Operating Costs'!#REF!*'Escalation Sheet'!$E39/'Escalation Sheet'!$E$3</f>
        <v>#REF!</v>
      </c>
      <c r="G48" s="12" t="e">
        <f>'Input Capital &amp; Operating Costs'!#REF!*'Escalation Sheet'!$E39/'Escalation Sheet'!$E$3</f>
        <v>#REF!</v>
      </c>
      <c r="H48" s="12" t="e">
        <f>'Input Capital &amp; Operating Costs'!#REF!*'Escalation Sheet'!$E39/'Escalation Sheet'!$E$3</f>
        <v>#REF!</v>
      </c>
      <c r="J48" s="23">
        <f>'Gen H 8%CCA'!BL52</f>
        <v>461382.00981466146</v>
      </c>
      <c r="L48" s="12">
        <f>'Input Capital &amp; Operating Costs'!D48*'Escalation Sheet'!E39/'Escalation Sheet'!$E$3</f>
        <v>410473.62950145314</v>
      </c>
      <c r="M48" s="23">
        <v>0</v>
      </c>
      <c r="N48" s="23">
        <f t="shared" si="6"/>
        <v>-871855.6393161146</v>
      </c>
      <c r="O48" s="23">
        <f t="shared" si="7"/>
        <v>-114151.82602396367</v>
      </c>
      <c r="P48" s="23">
        <f t="shared" si="8"/>
        <v>-12411679.654093673</v>
      </c>
      <c r="Q48" s="23">
        <f>-NPV($M$1,J49:$J$93)/(1+$M$1)^(B48-$M$3)</f>
        <v>-614098.95020111941</v>
      </c>
      <c r="R48" s="23">
        <f t="shared" si="3"/>
        <v>-13025778.604294794</v>
      </c>
      <c r="S48" s="34">
        <f>-N48*100/('Generation plant Input'!$D$10*1000000)</f>
        <v>3.1646302697499622</v>
      </c>
      <c r="T48" s="35">
        <f t="shared" si="5"/>
        <v>3.2245191691946378</v>
      </c>
      <c r="U48" s="158"/>
      <c r="AB48" s="119"/>
      <c r="AI48" s="119"/>
    </row>
    <row r="49" spans="1:35" x14ac:dyDescent="0.25">
      <c r="A49" s="152">
        <v>38</v>
      </c>
      <c r="B49" s="19">
        <f t="shared" si="4"/>
        <v>2059</v>
      </c>
      <c r="C49" s="12">
        <f>'Input Capital &amp; Operating Costs'!C49*'Escalation Sheet'!$E40/'Escalation Sheet'!$E$3</f>
        <v>0</v>
      </c>
      <c r="D49" s="12" t="e">
        <f>'Input Capital &amp; Operating Costs'!#REF!*'Escalation Sheet'!$E40/'Escalation Sheet'!$E$3</f>
        <v>#REF!</v>
      </c>
      <c r="E49" s="12" t="e">
        <f>'Input Capital &amp; Operating Costs'!#REF!*'Escalation Sheet'!$E40/'Escalation Sheet'!$E$3</f>
        <v>#REF!</v>
      </c>
      <c r="F49" s="12" t="e">
        <f>'Input Capital &amp; Operating Costs'!#REF!*'Escalation Sheet'!$E40/'Escalation Sheet'!$E$3</f>
        <v>#REF!</v>
      </c>
      <c r="G49" s="12" t="e">
        <f>'Input Capital &amp; Operating Costs'!#REF!*'Escalation Sheet'!$E40/'Escalation Sheet'!$E$3</f>
        <v>#REF!</v>
      </c>
      <c r="H49" s="12" t="e">
        <f>'Input Capital &amp; Operating Costs'!#REF!*'Escalation Sheet'!$E40/'Escalation Sheet'!$E$3</f>
        <v>#REF!</v>
      </c>
      <c r="J49" s="23">
        <f>'Gen H 8%CCA'!BL53</f>
        <v>448293.45510237361</v>
      </c>
      <c r="L49" s="12">
        <f>'Input Capital &amp; Operating Costs'!D49*'Escalation Sheet'!E40/'Escalation Sheet'!$E$3</f>
        <v>417503.05287269765</v>
      </c>
      <c r="M49" s="23">
        <v>0</v>
      </c>
      <c r="N49" s="23">
        <f t="shared" si="6"/>
        <v>-865796.5079750712</v>
      </c>
      <c r="O49" s="23">
        <f t="shared" si="7"/>
        <v>-107134.01906775379</v>
      </c>
      <c r="P49" s="23">
        <f t="shared" si="8"/>
        <v>-12518813.673161427</v>
      </c>
      <c r="Q49" s="23">
        <f>-NPV($M$1,J50:$J$93)/(1+$M$1)^(B49-$M$3)</f>
        <v>-558626.93209467793</v>
      </c>
      <c r="R49" s="23">
        <f t="shared" si="3"/>
        <v>-13077440.605256105</v>
      </c>
      <c r="S49" s="34">
        <f>-N49*100/('Generation plant Input'!$D$10*1000000)</f>
        <v>3.1426370525410934</v>
      </c>
      <c r="T49" s="35">
        <f t="shared" si="5"/>
        <v>3.2245191691946378</v>
      </c>
      <c r="U49" s="158"/>
      <c r="AB49" s="119"/>
      <c r="AI49" s="119"/>
    </row>
    <row r="50" spans="1:35" x14ac:dyDescent="0.25">
      <c r="A50" s="152">
        <v>39</v>
      </c>
      <c r="B50" s="19">
        <f t="shared" si="4"/>
        <v>2060</v>
      </c>
      <c r="C50" s="12">
        <f>'Input Capital &amp; Operating Costs'!C50*'Escalation Sheet'!$E41/'Escalation Sheet'!$E$3</f>
        <v>0</v>
      </c>
      <c r="D50" s="12" t="e">
        <f>'Input Capital &amp; Operating Costs'!#REF!*'Escalation Sheet'!$E41/'Escalation Sheet'!$E$3</f>
        <v>#REF!</v>
      </c>
      <c r="E50" s="12" t="e">
        <f>'Input Capital &amp; Operating Costs'!#REF!*'Escalation Sheet'!$E41/'Escalation Sheet'!$E$3</f>
        <v>#REF!</v>
      </c>
      <c r="F50" s="12" t="e">
        <f>'Input Capital &amp; Operating Costs'!#REF!*'Escalation Sheet'!$E41/'Escalation Sheet'!$E$3</f>
        <v>#REF!</v>
      </c>
      <c r="G50" s="12" t="e">
        <f>'Input Capital &amp; Operating Costs'!#REF!*'Escalation Sheet'!$E41/'Escalation Sheet'!$E$3</f>
        <v>#REF!</v>
      </c>
      <c r="H50" s="12" t="e">
        <f>'Input Capital &amp; Operating Costs'!#REF!*'Escalation Sheet'!$E41/'Escalation Sheet'!$E$3</f>
        <v>#REF!</v>
      </c>
      <c r="J50" s="23">
        <f>'Gen H 8%CCA'!BL54</f>
        <v>435385.65510232915</v>
      </c>
      <c r="L50" s="12">
        <f>'Input Capital &amp; Operating Costs'!D50*'Escalation Sheet'!E41/'Escalation Sheet'!$E$3</f>
        <v>424652.85618891509</v>
      </c>
      <c r="M50" s="23">
        <v>0</v>
      </c>
      <c r="N50" s="23">
        <f t="shared" si="6"/>
        <v>-860038.5112912443</v>
      </c>
      <c r="O50" s="23">
        <f t="shared" si="7"/>
        <v>-100577.94364372347</v>
      </c>
      <c r="P50" s="23">
        <f t="shared" si="8"/>
        <v>-12619391.616805149</v>
      </c>
      <c r="Q50" s="23">
        <f>-NPV($M$1,J51:$J$93)/(1+$M$1)^(B50-$M$3)</f>
        <v>-507710.38207132852</v>
      </c>
      <c r="R50" s="23">
        <f t="shared" si="3"/>
        <v>-13127101.998876479</v>
      </c>
      <c r="S50" s="34">
        <f>-N50*100/('Generation plant Input'!$D$10*1000000)</f>
        <v>3.1217368830898162</v>
      </c>
      <c r="T50" s="35">
        <f t="shared" si="5"/>
        <v>3.2245191691946378</v>
      </c>
      <c r="U50" s="158"/>
      <c r="AB50" s="119"/>
      <c r="AI50" s="119"/>
    </row>
    <row r="51" spans="1:35" x14ac:dyDescent="0.25">
      <c r="A51" s="152">
        <v>40</v>
      </c>
      <c r="B51" s="19">
        <f t="shared" si="4"/>
        <v>2061</v>
      </c>
      <c r="C51" s="12">
        <f>'Input Capital &amp; Operating Costs'!C51*'Escalation Sheet'!$E42/'Escalation Sheet'!$E$3</f>
        <v>0</v>
      </c>
      <c r="D51" s="12" t="e">
        <f>'Input Capital &amp; Operating Costs'!#REF!*'Escalation Sheet'!$E42/'Escalation Sheet'!$E$3</f>
        <v>#REF!</v>
      </c>
      <c r="E51" s="12" t="e">
        <f>'Input Capital &amp; Operating Costs'!#REF!*'Escalation Sheet'!$E42/'Escalation Sheet'!$E$3</f>
        <v>#REF!</v>
      </c>
      <c r="F51" s="12" t="e">
        <f>'Input Capital &amp; Operating Costs'!#REF!*'Escalation Sheet'!$E42/'Escalation Sheet'!$E$3</f>
        <v>#REF!</v>
      </c>
      <c r="G51" s="12" t="e">
        <f>'Input Capital &amp; Operating Costs'!#REF!*'Escalation Sheet'!$E42/'Escalation Sheet'!$E$3</f>
        <v>#REF!</v>
      </c>
      <c r="H51" s="12" t="e">
        <f>'Input Capital &amp; Operating Costs'!#REF!*'Escalation Sheet'!$E42/'Escalation Sheet'!$E$3</f>
        <v>#REF!</v>
      </c>
      <c r="J51" s="23">
        <f>'Gen H 8%CCA'!BL55</f>
        <v>422644.14943754877</v>
      </c>
      <c r="L51" s="12">
        <f>'Input Capital &amp; Operating Costs'!D51*'Escalation Sheet'!E42/'Escalation Sheet'!$E$3</f>
        <v>431925.10097498243</v>
      </c>
      <c r="M51" s="23">
        <v>0</v>
      </c>
      <c r="N51" s="23">
        <f t="shared" si="6"/>
        <v>-854569.2504125312</v>
      </c>
      <c r="O51" s="23">
        <f t="shared" si="7"/>
        <v>-94450.747778793651</v>
      </c>
      <c r="P51" s="23">
        <f t="shared" si="8"/>
        <v>-12713842.364583943</v>
      </c>
      <c r="Q51" s="23">
        <f>-NPV($M$1,J52:$J$93)/(1+$M$1)^(B51-$M$3)</f>
        <v>-460997.89395004587</v>
      </c>
      <c r="R51" s="23">
        <f t="shared" si="3"/>
        <v>-13174840.258533988</v>
      </c>
      <c r="S51" s="34">
        <f>-N51*100/('Generation plant Input'!$D$10*1000000)</f>
        <v>3.1018847564883165</v>
      </c>
      <c r="T51" s="35">
        <f t="shared" si="5"/>
        <v>3.2245191691946378</v>
      </c>
      <c r="U51" s="158"/>
      <c r="AB51" s="119"/>
      <c r="AI51" s="119"/>
    </row>
    <row r="52" spans="1:35" x14ac:dyDescent="0.25">
      <c r="A52" s="152">
        <v>41</v>
      </c>
      <c r="B52" s="19">
        <f t="shared" si="4"/>
        <v>2062</v>
      </c>
      <c r="C52" s="12">
        <f>'Input Capital &amp; Operating Costs'!C52*'Escalation Sheet'!$E43/'Escalation Sheet'!$E$3</f>
        <v>0</v>
      </c>
      <c r="D52" s="12" t="e">
        <f>'Input Capital &amp; Operating Costs'!#REF!*'Escalation Sheet'!$E43/'Escalation Sheet'!$E$3</f>
        <v>#REF!</v>
      </c>
      <c r="E52" s="12" t="e">
        <f>'Input Capital &amp; Operating Costs'!#REF!*'Escalation Sheet'!$E43/'Escalation Sheet'!$E$3</f>
        <v>#REF!</v>
      </c>
      <c r="F52" s="12" t="e">
        <f>'Input Capital &amp; Operating Costs'!#REF!*'Escalation Sheet'!$E43/'Escalation Sheet'!$E$3</f>
        <v>#REF!</v>
      </c>
      <c r="G52" s="12" t="e">
        <f>'Input Capital &amp; Operating Costs'!#REF!*'Escalation Sheet'!$E43/'Escalation Sheet'!$E$3</f>
        <v>#REF!</v>
      </c>
      <c r="H52" s="12" t="e">
        <f>'Input Capital &amp; Operating Costs'!#REF!*'Escalation Sheet'!$E43/'Escalation Sheet'!$E$3</f>
        <v>#REF!</v>
      </c>
      <c r="J52" s="23">
        <f>'Gen H 8%CCA'!BL56</f>
        <v>410055.63456121116</v>
      </c>
      <c r="L52" s="12">
        <f>'Input Capital &amp; Operating Costs'!D52*'Escalation Sheet'!E43/'Escalation Sheet'!$E$3</f>
        <v>439321.88405970426</v>
      </c>
      <c r="M52" s="23">
        <v>0</v>
      </c>
      <c r="N52" s="23">
        <f t="shared" si="6"/>
        <v>-849377.51862091548</v>
      </c>
      <c r="O52" s="23">
        <f t="shared" si="7"/>
        <v>-88722.176328604153</v>
      </c>
      <c r="P52" s="23">
        <f t="shared" si="8"/>
        <v>-12802564.540912548</v>
      </c>
      <c r="Q52" s="23">
        <f>-NPV($M$1,J53:$J$93)/(1+$M$1)^(B52-$M$3)</f>
        <v>-418165.31654306757</v>
      </c>
      <c r="R52" s="23">
        <f t="shared" si="3"/>
        <v>-13220729.857455615</v>
      </c>
      <c r="S52" s="34">
        <f>-N52*100/('Generation plant Input'!$D$10*1000000)</f>
        <v>3.0830399949942482</v>
      </c>
      <c r="T52" s="35">
        <f t="shared" si="5"/>
        <v>3.2245191691946378</v>
      </c>
      <c r="U52" s="158"/>
      <c r="AB52" s="119"/>
      <c r="AI52" s="119"/>
    </row>
    <row r="53" spans="1:35" x14ac:dyDescent="0.25">
      <c r="A53" s="152">
        <v>42</v>
      </c>
      <c r="B53" s="19">
        <f t="shared" si="4"/>
        <v>2063</v>
      </c>
      <c r="C53" s="12">
        <f>'Input Capital &amp; Operating Costs'!C53*'Escalation Sheet'!$E44/'Escalation Sheet'!$E$3</f>
        <v>0</v>
      </c>
      <c r="D53" s="12" t="e">
        <f>'Input Capital &amp; Operating Costs'!#REF!*'Escalation Sheet'!$E44/'Escalation Sheet'!$E$3</f>
        <v>#REF!</v>
      </c>
      <c r="E53" s="12" t="e">
        <f>'Input Capital &amp; Operating Costs'!#REF!*'Escalation Sheet'!$E44/'Escalation Sheet'!$E$3</f>
        <v>#REF!</v>
      </c>
      <c r="F53" s="12" t="e">
        <f>'Input Capital &amp; Operating Costs'!#REF!*'Escalation Sheet'!$E44/'Escalation Sheet'!$E$3</f>
        <v>#REF!</v>
      </c>
      <c r="G53" s="12" t="e">
        <f>'Input Capital &amp; Operating Costs'!#REF!*'Escalation Sheet'!$E44/'Escalation Sheet'!$E$3</f>
        <v>#REF!</v>
      </c>
      <c r="H53" s="12" t="e">
        <f>'Input Capital &amp; Operating Costs'!#REF!*'Escalation Sheet'!$E44/'Escalation Sheet'!$E$3</f>
        <v>#REF!</v>
      </c>
      <c r="J53" s="23">
        <f>'Gen H 8%CCA'!BL57</f>
        <v>397607.87121024111</v>
      </c>
      <c r="L53" s="12">
        <f>'Input Capital &amp; Operating Costs'!D53*'Escalation Sheet'!E44/'Escalation Sheet'!$E$3</f>
        <v>446845.33818039717</v>
      </c>
      <c r="M53" s="23">
        <v>0</v>
      </c>
      <c r="N53" s="23">
        <f t="shared" si="6"/>
        <v>-844453.20939063828</v>
      </c>
      <c r="O53" s="23">
        <f t="shared" si="7"/>
        <v>-83364.337031329531</v>
      </c>
      <c r="P53" s="23">
        <f t="shared" si="8"/>
        <v>-12885928.877943877</v>
      </c>
      <c r="Q53" s="23">
        <f>-NPV($M$1,J54:$J$93)/(1+$M$1)^(B53-$M$3)</f>
        <v>-378913.506953998</v>
      </c>
      <c r="R53" s="23">
        <f t="shared" si="3"/>
        <v>-13264842.384897875</v>
      </c>
      <c r="S53" s="34">
        <f>-N53*100/('Generation plant Input'!$D$10*1000000)</f>
        <v>3.0651659143035874</v>
      </c>
      <c r="T53" s="35">
        <f t="shared" si="5"/>
        <v>3.2245191691946378</v>
      </c>
      <c r="U53" s="158"/>
      <c r="AB53" s="119"/>
      <c r="AI53" s="119"/>
    </row>
    <row r="54" spans="1:35" x14ac:dyDescent="0.25">
      <c r="A54" s="152">
        <v>43</v>
      </c>
      <c r="B54" s="19">
        <f t="shared" si="4"/>
        <v>2064</v>
      </c>
      <c r="C54" s="12">
        <f>'Input Capital &amp; Operating Costs'!C54*'Escalation Sheet'!$E45/'Escalation Sheet'!$E$3</f>
        <v>0</v>
      </c>
      <c r="D54" s="12" t="e">
        <f>'Input Capital &amp; Operating Costs'!#REF!*'Escalation Sheet'!$E45/'Escalation Sheet'!$E$3</f>
        <v>#REF!</v>
      </c>
      <c r="E54" s="12" t="e">
        <f>'Input Capital &amp; Operating Costs'!#REF!*'Escalation Sheet'!$E45/'Escalation Sheet'!$E$3</f>
        <v>#REF!</v>
      </c>
      <c r="F54" s="12" t="e">
        <f>'Input Capital &amp; Operating Costs'!#REF!*'Escalation Sheet'!$E45/'Escalation Sheet'!$E$3</f>
        <v>#REF!</v>
      </c>
      <c r="G54" s="12" t="e">
        <f>'Input Capital &amp; Operating Costs'!#REF!*'Escalation Sheet'!$E45/'Escalation Sheet'!$E$3</f>
        <v>#REF!</v>
      </c>
      <c r="H54" s="12" t="e">
        <f>'Input Capital &amp; Operating Costs'!#REF!*'Escalation Sheet'!$E45/'Escalation Sheet'!$E$3</f>
        <v>#REF!</v>
      </c>
      <c r="J54" s="23">
        <f>'Gen H 8%CCA'!BL58</f>
        <v>385289.59926260909</v>
      </c>
      <c r="L54" s="12">
        <f>'Input Capital &amp; Operating Costs'!D54*'Escalation Sheet'!E45/'Escalation Sheet'!$E$3</f>
        <v>454497.63259782898</v>
      </c>
      <c r="M54" s="23">
        <v>0</v>
      </c>
      <c r="N54" s="23">
        <f t="shared" si="6"/>
        <v>-839787.23186043813</v>
      </c>
      <c r="O54" s="23">
        <f t="shared" si="7"/>
        <v>-78351.490589338122</v>
      </c>
      <c r="P54" s="23">
        <f t="shared" si="8"/>
        <v>-12964280.368533215</v>
      </c>
      <c r="Q54" s="23">
        <f>-NPV($M$1,J55:$J$93)/(1+$M$1)^(B54-$M$3)</f>
        <v>-342966.28929516731</v>
      </c>
      <c r="R54" s="23">
        <f t="shared" si="3"/>
        <v>-13307246.657828381</v>
      </c>
      <c r="S54" s="34">
        <f>-N54*100/('Generation plant Input'!$D$10*1000000)</f>
        <v>3.0482295167348026</v>
      </c>
      <c r="T54" s="35">
        <f t="shared" si="5"/>
        <v>3.2245191691946378</v>
      </c>
      <c r="U54" s="158"/>
      <c r="AB54" s="119"/>
      <c r="AI54" s="119"/>
    </row>
    <row r="55" spans="1:35" x14ac:dyDescent="0.25">
      <c r="A55" s="152">
        <v>44</v>
      </c>
      <c r="B55" s="19">
        <f t="shared" si="4"/>
        <v>2065</v>
      </c>
      <c r="C55" s="12">
        <f>'Input Capital &amp; Operating Costs'!C55*'Escalation Sheet'!$E46/'Escalation Sheet'!$E$3</f>
        <v>0</v>
      </c>
      <c r="D55" s="12" t="e">
        <f>'Input Capital &amp; Operating Costs'!#REF!*'Escalation Sheet'!$E46/'Escalation Sheet'!$E$3</f>
        <v>#REF!</v>
      </c>
      <c r="E55" s="12" t="e">
        <f>'Input Capital &amp; Operating Costs'!#REF!*'Escalation Sheet'!$E46/'Escalation Sheet'!$E$3</f>
        <v>#REF!</v>
      </c>
      <c r="F55" s="12" t="e">
        <f>'Input Capital &amp; Operating Costs'!#REF!*'Escalation Sheet'!$E46/'Escalation Sheet'!$E$3</f>
        <v>#REF!</v>
      </c>
      <c r="G55" s="12" t="e">
        <f>'Input Capital &amp; Operating Costs'!#REF!*'Escalation Sheet'!$E46/'Escalation Sheet'!$E$3</f>
        <v>#REF!</v>
      </c>
      <c r="H55" s="12" t="e">
        <f>'Input Capital &amp; Operating Costs'!#REF!*'Escalation Sheet'!$E46/'Escalation Sheet'!$E$3</f>
        <v>#REF!</v>
      </c>
      <c r="J55" s="23">
        <f>'Gen H 8%CCA'!BL59</f>
        <v>373090.45940604812</v>
      </c>
      <c r="L55" s="12">
        <f>'Input Capital &amp; Operating Costs'!D55*'Escalation Sheet'!E46/'Escalation Sheet'!$E$3</f>
        <v>462280.97372168838</v>
      </c>
      <c r="M55" s="23">
        <v>0</v>
      </c>
      <c r="N55" s="23">
        <f t="shared" si="6"/>
        <v>-835371.43312773644</v>
      </c>
      <c r="O55" s="23">
        <f t="shared" si="7"/>
        <v>-73659.862043520421</v>
      </c>
      <c r="P55" s="23">
        <f t="shared" si="8"/>
        <v>-13037940.230576735</v>
      </c>
      <c r="Q55" s="23">
        <f>-NPV($M$1,J56:$J$93)/(1+$M$1)^(B55-$M$3)</f>
        <v>-310068.59770580102</v>
      </c>
      <c r="R55" s="23">
        <f t="shared" si="3"/>
        <v>-13348008.828282535</v>
      </c>
      <c r="S55" s="34">
        <f>-N55*100/('Generation plant Input'!$D$10*1000000)</f>
        <v>3.0322012091750867</v>
      </c>
      <c r="T55" s="35">
        <f t="shared" si="5"/>
        <v>3.2245191691946378</v>
      </c>
      <c r="U55" s="158"/>
      <c r="AB55" s="119"/>
      <c r="AI55" s="119"/>
    </row>
    <row r="56" spans="1:35" x14ac:dyDescent="0.25">
      <c r="A56" s="152">
        <v>45</v>
      </c>
      <c r="B56" s="19">
        <f t="shared" si="4"/>
        <v>2066</v>
      </c>
      <c r="C56" s="12">
        <f>'Input Capital &amp; Operating Costs'!C56*'Escalation Sheet'!$E47/'Escalation Sheet'!$E$3</f>
        <v>0</v>
      </c>
      <c r="D56" s="12" t="e">
        <f>'Input Capital &amp; Operating Costs'!#REF!*'Escalation Sheet'!$E47/'Escalation Sheet'!$E$3</f>
        <v>#REF!</v>
      </c>
      <c r="E56" s="12" t="e">
        <f>'Input Capital &amp; Operating Costs'!#REF!*'Escalation Sheet'!$E47/'Escalation Sheet'!$E$3</f>
        <v>#REF!</v>
      </c>
      <c r="F56" s="12" t="e">
        <f>'Input Capital &amp; Operating Costs'!#REF!*'Escalation Sheet'!$E47/'Escalation Sheet'!$E$3</f>
        <v>#REF!</v>
      </c>
      <c r="G56" s="12" t="e">
        <f>'Input Capital &amp; Operating Costs'!#REF!*'Escalation Sheet'!$E47/'Escalation Sheet'!$E$3</f>
        <v>#REF!</v>
      </c>
      <c r="H56" s="12" t="e">
        <f>'Input Capital &amp; Operating Costs'!#REF!*'Escalation Sheet'!$E47/'Escalation Sheet'!$E$3</f>
        <v>#REF!</v>
      </c>
      <c r="J56" s="23">
        <f>'Gen H 8%CCA'!BL60</f>
        <v>361000.92107327242</v>
      </c>
      <c r="L56" s="12">
        <f>'Input Capital &amp; Operating Costs'!D56*'Escalation Sheet'!E47/'Escalation Sheet'!$E$3</f>
        <v>470197.60574676568</v>
      </c>
      <c r="M56" s="23">
        <v>0</v>
      </c>
      <c r="N56" s="23">
        <f t="shared" si="6"/>
        <v>-831198.5268200381</v>
      </c>
      <c r="O56" s="23">
        <f t="shared" si="7"/>
        <v>-69267.471037581156</v>
      </c>
      <c r="P56" s="23">
        <f t="shared" si="8"/>
        <v>-13107207.701614317</v>
      </c>
      <c r="Q56" s="23">
        <f>-NPV($M$1,J57:$J$93)/(1+$M$1)^(B56-$M$3)</f>
        <v>-279984.78494851867</v>
      </c>
      <c r="R56" s="23">
        <f t="shared" si="3"/>
        <v>-13387192.486562835</v>
      </c>
      <c r="S56" s="34">
        <f>-N56*100/('Generation plant Input'!$D$10*1000000)</f>
        <v>3.0170545438113905</v>
      </c>
      <c r="T56" s="35">
        <f t="shared" si="5"/>
        <v>3.2245191691946378</v>
      </c>
      <c r="U56" s="158"/>
      <c r="AB56" s="119"/>
      <c r="AI56" s="119"/>
    </row>
    <row r="57" spans="1:35" x14ac:dyDescent="0.25">
      <c r="A57" s="152">
        <v>46</v>
      </c>
      <c r="B57" s="19">
        <f t="shared" si="4"/>
        <v>2067</v>
      </c>
      <c r="C57" s="12">
        <f>'Input Capital &amp; Operating Costs'!C57*'Escalation Sheet'!$E48/'Escalation Sheet'!$E$3</f>
        <v>0</v>
      </c>
      <c r="D57" s="12" t="e">
        <f>'Input Capital &amp; Operating Costs'!#REF!*'Escalation Sheet'!$E48/'Escalation Sheet'!$E$3</f>
        <v>#REF!</v>
      </c>
      <c r="E57" s="12" t="e">
        <f>'Input Capital &amp; Operating Costs'!#REF!*'Escalation Sheet'!$E48/'Escalation Sheet'!$E$3</f>
        <v>#REF!</v>
      </c>
      <c r="F57" s="12" t="e">
        <f>'Input Capital &amp; Operating Costs'!#REF!*'Escalation Sheet'!$E48/'Escalation Sheet'!$E$3</f>
        <v>#REF!</v>
      </c>
      <c r="G57" s="12" t="e">
        <f>'Input Capital &amp; Operating Costs'!#REF!*'Escalation Sheet'!$E48/'Escalation Sheet'!$E$3</f>
        <v>#REF!</v>
      </c>
      <c r="H57" s="12" t="e">
        <f>'Input Capital &amp; Operating Costs'!#REF!*'Escalation Sheet'!$E48/'Escalation Sheet'!$E$3</f>
        <v>#REF!</v>
      </c>
      <c r="J57" s="23">
        <f>'Gen H 8%CCA'!BL61</f>
        <v>349012.21614237921</v>
      </c>
      <c r="L57" s="12">
        <f>'Input Capital &amp; Operating Costs'!D57*'Escalation Sheet'!E48/'Escalation Sheet'!$E$3</f>
        <v>478249.81130002841</v>
      </c>
      <c r="M57" s="23">
        <v>0</v>
      </c>
      <c r="N57" s="23">
        <f t="shared" si="6"/>
        <v>-827262.02744240756</v>
      </c>
      <c r="O57" s="23">
        <f t="shared" si="7"/>
        <v>-65153.978860151539</v>
      </c>
      <c r="P57" s="23">
        <f t="shared" si="8"/>
        <v>-13172361.680474468</v>
      </c>
      <c r="Q57" s="23">
        <f>-NPV($M$1,J58:$J$93)/(1+$M$1)^(B57-$M$3)</f>
        <v>-252497.07996733201</v>
      </c>
      <c r="R57" s="23">
        <f t="shared" si="3"/>
        <v>-13424858.760441799</v>
      </c>
      <c r="S57" s="34">
        <f>-N57*100/('Generation plant Input'!$D$10*1000000)</f>
        <v>3.002765979827251</v>
      </c>
      <c r="T57" s="35">
        <f t="shared" si="5"/>
        <v>3.2245191691946378</v>
      </c>
      <c r="U57" s="158"/>
      <c r="AB57" s="119"/>
      <c r="AI57" s="119"/>
    </row>
    <row r="58" spans="1:35" x14ac:dyDescent="0.25">
      <c r="A58" s="152">
        <v>47</v>
      </c>
      <c r="B58" s="19">
        <f t="shared" si="4"/>
        <v>2068</v>
      </c>
      <c r="C58" s="12">
        <f>'Input Capital &amp; Operating Costs'!C58*'Escalation Sheet'!$E49/'Escalation Sheet'!$E$3</f>
        <v>0</v>
      </c>
      <c r="D58" s="12" t="e">
        <f>'Input Capital &amp; Operating Costs'!#REF!*'Escalation Sheet'!$E49/'Escalation Sheet'!$E$3</f>
        <v>#REF!</v>
      </c>
      <c r="E58" s="12" t="e">
        <f>'Input Capital &amp; Operating Costs'!#REF!*'Escalation Sheet'!$E49/'Escalation Sheet'!$E$3</f>
        <v>#REF!</v>
      </c>
      <c r="F58" s="12" t="e">
        <f>'Input Capital &amp; Operating Costs'!#REF!*'Escalation Sheet'!$E49/'Escalation Sheet'!$E$3</f>
        <v>#REF!</v>
      </c>
      <c r="G58" s="12" t="e">
        <f>'Input Capital &amp; Operating Costs'!#REF!*'Escalation Sheet'!$E49/'Escalation Sheet'!$E$3</f>
        <v>#REF!</v>
      </c>
      <c r="H58" s="12" t="e">
        <f>'Input Capital &amp; Operating Costs'!#REF!*'Escalation Sheet'!$E49/'Escalation Sheet'!$E$3</f>
        <v>#REF!</v>
      </c>
      <c r="J58" s="23">
        <f>'Gen H 8%CCA'!BL62</f>
        <v>337116.277941218</v>
      </c>
      <c r="L58" s="12">
        <f>'Input Capital &amp; Operating Costs'!D58*'Escalation Sheet'!E49/'Escalation Sheet'!$E$3</f>
        <v>486439.91209877859</v>
      </c>
      <c r="M58" s="23">
        <v>0</v>
      </c>
      <c r="N58" s="23">
        <f t="shared" si="6"/>
        <v>-823556.19003999652</v>
      </c>
      <c r="O58" s="23">
        <f t="shared" si="7"/>
        <v>-61300.55040661784</v>
      </c>
      <c r="P58" s="23">
        <f t="shared" si="8"/>
        <v>-13233662.230881086</v>
      </c>
      <c r="Q58" s="23">
        <f>-NPV($M$1,J59:$J$93)/(1+$M$1)^(B58-$M$3)</f>
        <v>-227404.17964219043</v>
      </c>
      <c r="R58" s="23">
        <f t="shared" si="3"/>
        <v>-13461066.410523277</v>
      </c>
      <c r="S58" s="34">
        <f>-N58*100/('Generation plant Input'!$D$10*1000000)</f>
        <v>2.9893146643920017</v>
      </c>
      <c r="T58" s="35">
        <f t="shared" si="5"/>
        <v>3.2245191691946378</v>
      </c>
      <c r="U58" s="158"/>
      <c r="AB58" s="119"/>
      <c r="AI58" s="119"/>
    </row>
    <row r="59" spans="1:35" x14ac:dyDescent="0.25">
      <c r="A59" s="152">
        <v>48</v>
      </c>
      <c r="B59" s="19">
        <f t="shared" si="4"/>
        <v>2069</v>
      </c>
      <c r="C59" s="12">
        <f>'Input Capital &amp; Operating Costs'!C59*'Escalation Sheet'!$E50/'Escalation Sheet'!$E$3</f>
        <v>0</v>
      </c>
      <c r="D59" s="12" t="e">
        <f>'Input Capital &amp; Operating Costs'!#REF!*'Escalation Sheet'!$E50/'Escalation Sheet'!$E$3</f>
        <v>#REF!</v>
      </c>
      <c r="E59" s="12" t="e">
        <f>'Input Capital &amp; Operating Costs'!#REF!*'Escalation Sheet'!$E50/'Escalation Sheet'!$E$3</f>
        <v>#REF!</v>
      </c>
      <c r="F59" s="12" t="e">
        <f>'Input Capital &amp; Operating Costs'!#REF!*'Escalation Sheet'!$E50/'Escalation Sheet'!$E$3</f>
        <v>#REF!</v>
      </c>
      <c r="G59" s="12" t="e">
        <f>'Input Capital &amp; Operating Costs'!#REF!*'Escalation Sheet'!$E50/'Escalation Sheet'!$E$3</f>
        <v>#REF!</v>
      </c>
      <c r="H59" s="12" t="e">
        <f>'Input Capital &amp; Operating Costs'!#REF!*'Escalation Sheet'!$E50/'Escalation Sheet'!$E$3</f>
        <v>#REF!</v>
      </c>
      <c r="J59" s="23">
        <f>'Gen H 8%CCA'!BL63</f>
        <v>325305.68513141008</v>
      </c>
      <c r="L59" s="12">
        <f>'Input Capital &amp; Operating Costs'!D59*'Escalation Sheet'!E50/'Escalation Sheet'!$E$3</f>
        <v>494770.2696200799</v>
      </c>
      <c r="M59" s="23">
        <v>0</v>
      </c>
      <c r="N59" s="23">
        <f t="shared" si="6"/>
        <v>-820075.95475148992</v>
      </c>
      <c r="O59" s="23">
        <f t="shared" si="7"/>
        <v>-57689.729424757425</v>
      </c>
      <c r="P59" s="23">
        <f t="shared" si="8"/>
        <v>-13291351.960305844</v>
      </c>
      <c r="Q59" s="23">
        <f>-NPV($M$1,J60:$J$93)/(1+$M$1)^(B59-$M$3)</f>
        <v>-204519.96160502912</v>
      </c>
      <c r="R59" s="23">
        <f t="shared" si="3"/>
        <v>-13495871.921910873</v>
      </c>
      <c r="S59" s="34">
        <f>-N59*100/('Generation plant Input'!$D$10*1000000)</f>
        <v>2.9766822314028674</v>
      </c>
      <c r="T59" s="35">
        <f t="shared" si="5"/>
        <v>3.2245191691946378</v>
      </c>
      <c r="U59" s="158"/>
      <c r="AB59" s="119"/>
      <c r="AI59" s="119"/>
    </row>
    <row r="60" spans="1:35" x14ac:dyDescent="0.25">
      <c r="A60" s="152">
        <v>49</v>
      </c>
      <c r="B60" s="19">
        <f t="shared" si="4"/>
        <v>2070</v>
      </c>
      <c r="C60" s="12">
        <f>'Input Capital &amp; Operating Costs'!C60*'Escalation Sheet'!$E51/'Escalation Sheet'!$E$3</f>
        <v>0</v>
      </c>
      <c r="D60" s="12" t="e">
        <f>'Input Capital &amp; Operating Costs'!#REF!*'Escalation Sheet'!$E51/'Escalation Sheet'!$E$3</f>
        <v>#REF!</v>
      </c>
      <c r="E60" s="12" t="e">
        <f>'Input Capital &amp; Operating Costs'!#REF!*'Escalation Sheet'!$E51/'Escalation Sheet'!$E$3</f>
        <v>#REF!</v>
      </c>
      <c r="F60" s="12" t="e">
        <f>'Input Capital &amp; Operating Costs'!#REF!*'Escalation Sheet'!$E51/'Escalation Sheet'!$E$3</f>
        <v>#REF!</v>
      </c>
      <c r="G60" s="12" t="e">
        <f>'Input Capital &amp; Operating Costs'!#REF!*'Escalation Sheet'!$E51/'Escalation Sheet'!$E$3</f>
        <v>#REF!</v>
      </c>
      <c r="H60" s="12" t="e">
        <f>'Input Capital &amp; Operating Costs'!#REF!*'Escalation Sheet'!$E51/'Escalation Sheet'!$E$3</f>
        <v>#REF!</v>
      </c>
      <c r="J60" s="23">
        <f>'Gen H 8%CCA'!BL64</f>
        <v>313573.61008164717</v>
      </c>
      <c r="L60" s="12">
        <f>'Input Capital &amp; Operating Costs'!D60*'Escalation Sheet'!E51/'Escalation Sheet'!$E$3</f>
        <v>503243.28578165057</v>
      </c>
      <c r="M60" s="23">
        <v>0</v>
      </c>
      <c r="N60" s="23">
        <f t="shared" si="6"/>
        <v>-816816.89586329774</v>
      </c>
      <c r="O60" s="23">
        <f t="shared" si="7"/>
        <v>-54305.325602705721</v>
      </c>
      <c r="P60" s="23">
        <f t="shared" si="8"/>
        <v>-13345657.28590855</v>
      </c>
      <c r="Q60" s="23">
        <f>-NPV($M$1,J61:$J$93)/(1+$M$1)^(B60-$M$3)</f>
        <v>-183672.30641799714</v>
      </c>
      <c r="R60" s="23">
        <f t="shared" si="3"/>
        <v>-13529329.592326548</v>
      </c>
      <c r="S60" s="34">
        <f>-N60*100/('Generation plant Input'!$D$10*1000000)</f>
        <v>2.9648526165636939</v>
      </c>
      <c r="T60" s="35">
        <f t="shared" si="5"/>
        <v>3.2245191691946378</v>
      </c>
      <c r="U60" s="158"/>
      <c r="AB60" s="119"/>
      <c r="AI60" s="119"/>
    </row>
    <row r="61" spans="1:35" x14ac:dyDescent="0.25">
      <c r="A61" s="152">
        <v>50</v>
      </c>
      <c r="B61" s="19">
        <f t="shared" si="4"/>
        <v>2071</v>
      </c>
      <c r="C61" s="12">
        <f>'Input Capital &amp; Operating Costs'!C61*'Escalation Sheet'!$E52/'Escalation Sheet'!$E$3</f>
        <v>0</v>
      </c>
      <c r="D61" s="12" t="e">
        <f>'Input Capital &amp; Operating Costs'!#REF!*'Escalation Sheet'!$E52/'Escalation Sheet'!$E$3</f>
        <v>#REF!</v>
      </c>
      <c r="E61" s="12" t="e">
        <f>'Input Capital &amp; Operating Costs'!#REF!*'Escalation Sheet'!$E52/'Escalation Sheet'!$E$3</f>
        <v>#REF!</v>
      </c>
      <c r="F61" s="12" t="e">
        <f>'Input Capital &amp; Operating Costs'!#REF!*'Escalation Sheet'!$E52/'Escalation Sheet'!$E$3</f>
        <v>#REF!</v>
      </c>
      <c r="G61" s="12" t="e">
        <f>'Input Capital &amp; Operating Costs'!#REF!*'Escalation Sheet'!$E52/'Escalation Sheet'!$E$3</f>
        <v>#REF!</v>
      </c>
      <c r="H61" s="12" t="e">
        <f>'Input Capital &amp; Operating Costs'!#REF!*'Escalation Sheet'!$E52/'Escalation Sheet'!$E$3</f>
        <v>#REF!</v>
      </c>
      <c r="J61" s="23">
        <f>'Gen H 8%CCA'!BL65</f>
        <v>301913.77137112588</v>
      </c>
      <c r="L61" s="12">
        <f>'Input Capital &amp; Operating Costs'!D61*'Escalation Sheet'!E52/'Escalation Sheet'!$E$3</f>
        <v>511861.40363441483</v>
      </c>
      <c r="M61" s="23">
        <v>0</v>
      </c>
      <c r="N61" s="23">
        <f t="shared" si="6"/>
        <v>-813775.17500554072</v>
      </c>
      <c r="O61" s="23">
        <f t="shared" si="7"/>
        <v>-51132.312227991992</v>
      </c>
      <c r="P61" s="23">
        <f t="shared" si="8"/>
        <v>-13396789.598136542</v>
      </c>
      <c r="Q61" s="23">
        <f>-NPV($M$1,J62:$J$93)/(1+$M$1)^(B61-$M$3)</f>
        <v>-164702.01868026442</v>
      </c>
      <c r="R61" s="23">
        <f t="shared" si="3"/>
        <v>-13561491.616816808</v>
      </c>
      <c r="S61" s="34">
        <f>-N61*100/('Generation plant Input'!$D$10*1000000)</f>
        <v>2.9538118874974253</v>
      </c>
      <c r="T61" s="35">
        <f t="shared" si="5"/>
        <v>3.2245191691946378</v>
      </c>
      <c r="U61" s="158"/>
      <c r="AB61" s="119"/>
      <c r="AI61" s="119"/>
    </row>
    <row r="62" spans="1:35" x14ac:dyDescent="0.25">
      <c r="A62" s="152">
        <v>51</v>
      </c>
      <c r="B62" s="19">
        <f t="shared" si="4"/>
        <v>2072</v>
      </c>
      <c r="C62" s="12">
        <f>'Input Capital &amp; Operating Costs'!C62*'Escalation Sheet'!$E53/'Escalation Sheet'!$E$3</f>
        <v>0</v>
      </c>
      <c r="D62" s="12" t="e">
        <f>'Input Capital &amp; Operating Costs'!#REF!*'Escalation Sheet'!$E53/'Escalation Sheet'!$E$3</f>
        <v>#REF!</v>
      </c>
      <c r="E62" s="12" t="e">
        <f>'Input Capital &amp; Operating Costs'!#REF!*'Escalation Sheet'!$E53/'Escalation Sheet'!$E$3</f>
        <v>#REF!</v>
      </c>
      <c r="F62" s="12" t="e">
        <f>'Input Capital &amp; Operating Costs'!#REF!*'Escalation Sheet'!$E53/'Escalation Sheet'!$E$3</f>
        <v>#REF!</v>
      </c>
      <c r="G62" s="12" t="e">
        <f>'Input Capital &amp; Operating Costs'!#REF!*'Escalation Sheet'!$E53/'Escalation Sheet'!$E$3</f>
        <v>#REF!</v>
      </c>
      <c r="H62" s="12" t="e">
        <f>'Input Capital &amp; Operating Costs'!#REF!*'Escalation Sheet'!$E53/'Escalation Sheet'!$E$3</f>
        <v>#REF!</v>
      </c>
      <c r="J62" s="23">
        <f>'Gen H 8%CCA'!BL66</f>
        <v>290320.39009270677</v>
      </c>
      <c r="L62" s="12">
        <f>'Input Capital &amp; Operating Costs'!D62*'Escalation Sheet'!E53/'Escalation Sheet'!$E$3</f>
        <v>520627.10806691612</v>
      </c>
      <c r="M62" s="23">
        <v>0</v>
      </c>
      <c r="N62" s="23">
        <f t="shared" si="6"/>
        <v>-810947.49815962289</v>
      </c>
      <c r="O62" s="23">
        <f t="shared" si="7"/>
        <v>-48156.733295471728</v>
      </c>
      <c r="P62" s="23">
        <f t="shared" si="8"/>
        <v>-13444946.331432015</v>
      </c>
      <c r="Q62" s="23">
        <f>-NPV($M$1,J63:$J$93)/(1+$M$1)^(B62-$M$3)</f>
        <v>-147461.83774665243</v>
      </c>
      <c r="R62" s="23">
        <f t="shared" si="3"/>
        <v>-13592408.169178667</v>
      </c>
      <c r="S62" s="34">
        <f>-N62*100/('Generation plant Input'!$D$10*1000000)</f>
        <v>2.9435480876937308</v>
      </c>
      <c r="T62" s="35">
        <f t="shared" si="5"/>
        <v>3.2245191691946378</v>
      </c>
      <c r="U62" s="158"/>
      <c r="AB62" s="119"/>
      <c r="AI62" s="119"/>
    </row>
    <row r="63" spans="1:35" x14ac:dyDescent="0.25">
      <c r="A63" s="152">
        <v>52</v>
      </c>
      <c r="B63" s="19">
        <f t="shared" si="4"/>
        <v>2073</v>
      </c>
      <c r="C63" s="12">
        <f>'Input Capital &amp; Operating Costs'!C63*'Escalation Sheet'!$E54/'Escalation Sheet'!$E$3</f>
        <v>0</v>
      </c>
      <c r="D63" s="12" t="e">
        <f>'Input Capital &amp; Operating Costs'!#REF!*'Escalation Sheet'!$E54/'Escalation Sheet'!$E$3</f>
        <v>#REF!</v>
      </c>
      <c r="E63" s="12" t="e">
        <f>'Input Capital &amp; Operating Costs'!#REF!*'Escalation Sheet'!$E54/'Escalation Sheet'!$E$3</f>
        <v>#REF!</v>
      </c>
      <c r="F63" s="12" t="e">
        <f>'Input Capital &amp; Operating Costs'!#REF!*'Escalation Sheet'!$E54/'Escalation Sheet'!$E$3</f>
        <v>#REF!</v>
      </c>
      <c r="G63" s="12" t="e">
        <f>'Input Capital &amp; Operating Costs'!#REF!*'Escalation Sheet'!$E54/'Escalation Sheet'!$E$3</f>
        <v>#REF!</v>
      </c>
      <c r="H63" s="12" t="e">
        <f>'Input Capital &amp; Operating Costs'!#REF!*'Escalation Sheet'!$E54/'Escalation Sheet'!$E$3</f>
        <v>#REF!</v>
      </c>
      <c r="J63" s="23">
        <f>'Gen H 8%CCA'!BL67</f>
        <v>278788.14965182147</v>
      </c>
      <c r="L63" s="12">
        <f>'Input Capital &amp; Operating Costs'!D63*'Escalation Sheet'!E54/'Escalation Sheet'!$E$3</f>
        <v>529542.92652179219</v>
      </c>
      <c r="M63" s="23">
        <v>0</v>
      </c>
      <c r="N63" s="23">
        <f t="shared" si="6"/>
        <v>-808331.07617361366</v>
      </c>
      <c r="O63" s="23">
        <f t="shared" si="7"/>
        <v>-45365.619072639041</v>
      </c>
      <c r="P63" s="23">
        <f t="shared" si="8"/>
        <v>-13490311.950504653</v>
      </c>
      <c r="Q63" s="23">
        <f>-NPV($M$1,J64:$J$93)/(1+$M$1)^(B63-$M$3)</f>
        <v>-131815.52972774112</v>
      </c>
      <c r="R63" s="23">
        <f t="shared" si="3"/>
        <v>-13622127.480232393</v>
      </c>
      <c r="S63" s="34">
        <f>-N63*100/('Generation plant Input'!$D$10*1000000)</f>
        <v>2.9340510931891601</v>
      </c>
      <c r="T63" s="35">
        <f t="shared" si="5"/>
        <v>3.2245191691946378</v>
      </c>
      <c r="U63" s="158"/>
      <c r="AB63" s="119"/>
      <c r="AI63" s="119"/>
    </row>
    <row r="64" spans="1:35" x14ac:dyDescent="0.25">
      <c r="A64" s="152">
        <v>53</v>
      </c>
      <c r="B64" s="19">
        <f t="shared" si="4"/>
        <v>2074</v>
      </c>
      <c r="C64" s="12">
        <f>'Input Capital &amp; Operating Costs'!C64*'Escalation Sheet'!$E55/'Escalation Sheet'!$E$3</f>
        <v>0</v>
      </c>
      <c r="D64" s="12" t="e">
        <f>'Input Capital &amp; Operating Costs'!#REF!*'Escalation Sheet'!$E55/'Escalation Sheet'!$E$3</f>
        <v>#REF!</v>
      </c>
      <c r="E64" s="12" t="e">
        <f>'Input Capital &amp; Operating Costs'!#REF!*'Escalation Sheet'!$E55/'Escalation Sheet'!$E$3</f>
        <v>#REF!</v>
      </c>
      <c r="F64" s="12" t="e">
        <f>'Input Capital &amp; Operating Costs'!#REF!*'Escalation Sheet'!$E55/'Escalation Sheet'!$E$3</f>
        <v>#REF!</v>
      </c>
      <c r="G64" s="12" t="e">
        <f>'Input Capital &amp; Operating Costs'!#REF!*'Escalation Sheet'!$E55/'Escalation Sheet'!$E$3</f>
        <v>#REF!</v>
      </c>
      <c r="H64" s="12" t="e">
        <f>'Input Capital &amp; Operating Costs'!#REF!*'Escalation Sheet'!$E55/'Escalation Sheet'!$E$3</f>
        <v>#REF!</v>
      </c>
      <c r="J64" s="23">
        <f>'Gen H 8%CCA'!BL68</f>
        <v>267312.15878146753</v>
      </c>
      <c r="L64" s="12">
        <f>'Input Capital &amp; Operating Costs'!D64*'Escalation Sheet'!E55/'Escalation Sheet'!$E$3</f>
        <v>538611.42972452065</v>
      </c>
      <c r="M64" s="23">
        <v>0</v>
      </c>
      <c r="N64" s="23">
        <f t="shared" si="6"/>
        <v>-805923.58850598824</v>
      </c>
      <c r="O64" s="23">
        <f t="shared" si="7"/>
        <v>-42746.909245368086</v>
      </c>
      <c r="P64" s="23">
        <f t="shared" si="8"/>
        <v>-13533058.859750021</v>
      </c>
      <c r="Q64" s="23">
        <f>-NPV($M$1,J65:$J$93)/(1+$M$1)^(B64-$M$3)</f>
        <v>-117637.0533131252</v>
      </c>
      <c r="R64" s="23">
        <f t="shared" si="3"/>
        <v>-13650695.913063146</v>
      </c>
      <c r="S64" s="34">
        <f>-N64*100/('Generation plant Input'!$D$10*1000000)</f>
        <v>2.9253124809654745</v>
      </c>
      <c r="T64" s="35">
        <f t="shared" si="5"/>
        <v>3.2245191691946378</v>
      </c>
      <c r="U64" s="158"/>
      <c r="AB64" s="119"/>
      <c r="AI64" s="119"/>
    </row>
    <row r="65" spans="1:35" x14ac:dyDescent="0.25">
      <c r="A65" s="152">
        <v>54</v>
      </c>
      <c r="B65" s="19">
        <f t="shared" si="4"/>
        <v>2075</v>
      </c>
      <c r="C65" s="12">
        <f>'Input Capital &amp; Operating Costs'!C65*'Escalation Sheet'!$E56/'Escalation Sheet'!$E$3</f>
        <v>0</v>
      </c>
      <c r="D65" s="12" t="e">
        <f>'Input Capital &amp; Operating Costs'!#REF!*'Escalation Sheet'!$E56/'Escalation Sheet'!$E$3</f>
        <v>#REF!</v>
      </c>
      <c r="E65" s="12" t="e">
        <f>'Input Capital &amp; Operating Costs'!#REF!*'Escalation Sheet'!$E56/'Escalation Sheet'!$E$3</f>
        <v>#REF!</v>
      </c>
      <c r="F65" s="12" t="e">
        <f>'Input Capital &amp; Operating Costs'!#REF!*'Escalation Sheet'!$E56/'Escalation Sheet'!$E$3</f>
        <v>#REF!</v>
      </c>
      <c r="G65" s="12" t="e">
        <f>'Input Capital &amp; Operating Costs'!#REF!*'Escalation Sheet'!$E56/'Escalation Sheet'!$E$3</f>
        <v>#REF!</v>
      </c>
      <c r="H65" s="12" t="e">
        <f>'Input Capital &amp; Operating Costs'!#REF!*'Escalation Sheet'!$E56/'Escalation Sheet'!$E$3</f>
        <v>#REF!</v>
      </c>
      <c r="J65" s="23">
        <f>'Gen H 8%CCA'!BL69</f>
        <v>255887.91751600237</v>
      </c>
      <c r="L65" s="12">
        <f>'Input Capital &amp; Operating Costs'!D65*'Escalation Sheet'!E56/'Escalation Sheet'!$E$3</f>
        <v>547835.23242464405</v>
      </c>
      <c r="M65" s="23">
        <v>0</v>
      </c>
      <c r="N65" s="23">
        <f t="shared" si="6"/>
        <v>-803723.14994064649</v>
      </c>
      <c r="O65" s="23">
        <f t="shared" si="7"/>
        <v>-40289.382867649474</v>
      </c>
      <c r="P65" s="23">
        <f t="shared" si="8"/>
        <v>-13573348.24261767</v>
      </c>
      <c r="Q65" s="23">
        <f>-NPV($M$1,J66:$J$93)/(1+$M$1)^(B65-$M$3)</f>
        <v>-104809.7927312083</v>
      </c>
      <c r="R65" s="23">
        <f t="shared" si="3"/>
        <v>-13678158.035348879</v>
      </c>
      <c r="S65" s="34">
        <f>-N65*100/('Generation plant Input'!$D$10*1000000)</f>
        <v>2.917325408133018</v>
      </c>
      <c r="T65" s="35">
        <f t="shared" si="5"/>
        <v>3.2245191691946378</v>
      </c>
      <c r="U65" s="158"/>
      <c r="AB65" s="119"/>
      <c r="AI65" s="119"/>
    </row>
    <row r="66" spans="1:35" x14ac:dyDescent="0.25">
      <c r="A66" s="152">
        <v>55</v>
      </c>
      <c r="B66" s="19">
        <f t="shared" si="4"/>
        <v>2076</v>
      </c>
      <c r="C66" s="12">
        <f>'Input Capital &amp; Operating Costs'!C66*'Escalation Sheet'!$E57/'Escalation Sheet'!$E$3</f>
        <v>0</v>
      </c>
      <c r="D66" s="12" t="e">
        <f>'Input Capital &amp; Operating Costs'!#REF!*'Escalation Sheet'!$E57/'Escalation Sheet'!$E$3</f>
        <v>#REF!</v>
      </c>
      <c r="E66" s="12" t="e">
        <f>'Input Capital &amp; Operating Costs'!#REF!*'Escalation Sheet'!$E57/'Escalation Sheet'!$E$3</f>
        <v>#REF!</v>
      </c>
      <c r="F66" s="12" t="e">
        <f>'Input Capital &amp; Operating Costs'!#REF!*'Escalation Sheet'!$E57/'Escalation Sheet'!$E$3</f>
        <v>#REF!</v>
      </c>
      <c r="G66" s="12" t="e">
        <f>'Input Capital &amp; Operating Costs'!#REF!*'Escalation Sheet'!$E57/'Escalation Sheet'!$E$3</f>
        <v>#REF!</v>
      </c>
      <c r="H66" s="12" t="e">
        <f>'Input Capital &amp; Operating Costs'!#REF!*'Escalation Sheet'!$E57/'Escalation Sheet'!$E$3</f>
        <v>#REF!</v>
      </c>
      <c r="J66" s="23">
        <f>'Gen H 8%CCA'!BL70</f>
        <v>244511.28588703484</v>
      </c>
      <c r="L66" s="12">
        <f>'Input Capital &amp; Operating Costs'!D66*'Escalation Sheet'!E57/'Escalation Sheet'!$E$3</f>
        <v>557216.99414968898</v>
      </c>
      <c r="M66" s="23">
        <v>0</v>
      </c>
      <c r="N66" s="23">
        <f t="shared" si="6"/>
        <v>-801728.28003672382</v>
      </c>
      <c r="O66" s="23">
        <f t="shared" si="7"/>
        <v>-37982.594427136384</v>
      </c>
      <c r="P66" s="23">
        <f t="shared" si="8"/>
        <v>-13611330.837044807</v>
      </c>
      <c r="Q66" s="23">
        <f>-NPV($M$1,J67:$J$93)/(1+$M$1)^(B66-$M$3)</f>
        <v>-93225.851842557851</v>
      </c>
      <c r="R66" s="23">
        <f t="shared" si="3"/>
        <v>-13704556.688887365</v>
      </c>
      <c r="S66" s="34">
        <f>-N66*100/('Generation plant Input'!$D$10*1000000)</f>
        <v>2.9100845010407395</v>
      </c>
      <c r="T66" s="35">
        <f t="shared" si="5"/>
        <v>3.2245191691946378</v>
      </c>
      <c r="U66" s="158"/>
      <c r="AB66" s="119"/>
      <c r="AI66" s="119"/>
    </row>
    <row r="67" spans="1:35" x14ac:dyDescent="0.25">
      <c r="A67" s="152">
        <v>56</v>
      </c>
      <c r="B67" s="19">
        <f t="shared" si="4"/>
        <v>2077</v>
      </c>
      <c r="C67" s="12">
        <f>'Input Capital &amp; Operating Costs'!C67*'Escalation Sheet'!$E58/'Escalation Sheet'!$E$3</f>
        <v>0</v>
      </c>
      <c r="D67" s="12" t="e">
        <f>'Input Capital &amp; Operating Costs'!#REF!*'Escalation Sheet'!$E58/'Escalation Sheet'!$E$3</f>
        <v>#REF!</v>
      </c>
      <c r="E67" s="12" t="e">
        <f>'Input Capital &amp; Operating Costs'!#REF!*'Escalation Sheet'!$E58/'Escalation Sheet'!$E$3</f>
        <v>#REF!</v>
      </c>
      <c r="F67" s="12" t="e">
        <f>'Input Capital &amp; Operating Costs'!#REF!*'Escalation Sheet'!$E58/'Escalation Sheet'!$E$3</f>
        <v>#REF!</v>
      </c>
      <c r="G67" s="12" t="e">
        <f>'Input Capital &amp; Operating Costs'!#REF!*'Escalation Sheet'!$E58/'Escalation Sheet'!$E$3</f>
        <v>#REF!</v>
      </c>
      <c r="H67" s="12" t="e">
        <f>'Input Capital &amp; Operating Costs'!#REF!*'Escalation Sheet'!$E58/'Escalation Sheet'!$E$3</f>
        <v>#REF!</v>
      </c>
      <c r="J67" s="23">
        <f>'Gen H 8%CCA'!BL71</f>
        <v>233178.4551236452</v>
      </c>
      <c r="L67" s="12">
        <f>'Input Capital &amp; Operating Costs'!D67*'Escalation Sheet'!E58/'Escalation Sheet'!$E$3</f>
        <v>566759.41997199529</v>
      </c>
      <c r="M67" s="23">
        <v>0</v>
      </c>
      <c r="N67" s="23">
        <f t="shared" si="6"/>
        <v>-799937.87509564054</v>
      </c>
      <c r="O67" s="23">
        <f t="shared" si="7"/>
        <v>-35816.815415842611</v>
      </c>
      <c r="P67" s="23">
        <f t="shared" si="8"/>
        <v>-13647147.65246065</v>
      </c>
      <c r="Q67" s="23">
        <f>-NPV($M$1,J68:$J$93)/(1+$M$1)^(B67-$M$3)</f>
        <v>-82785.403970132218</v>
      </c>
      <c r="R67" s="23">
        <f t="shared" si="3"/>
        <v>-13729933.056430781</v>
      </c>
      <c r="S67" s="34">
        <f>-N67*100/('Generation plant Input'!$D$10*1000000)</f>
        <v>2.9035857535231964</v>
      </c>
      <c r="T67" s="35">
        <f t="shared" si="5"/>
        <v>3.2245191691946378</v>
      </c>
      <c r="U67" s="158"/>
      <c r="AB67" s="119"/>
      <c r="AI67" s="119"/>
    </row>
    <row r="68" spans="1:35" x14ac:dyDescent="0.25">
      <c r="A68" s="152">
        <v>57</v>
      </c>
      <c r="B68" s="19">
        <f t="shared" si="4"/>
        <v>2078</v>
      </c>
      <c r="C68" s="12">
        <f>'Input Capital &amp; Operating Costs'!C68*'Escalation Sheet'!$E59/'Escalation Sheet'!$E$3</f>
        <v>0</v>
      </c>
      <c r="D68" s="12" t="e">
        <f>'Input Capital &amp; Operating Costs'!#REF!*'Escalation Sheet'!$E59/'Escalation Sheet'!$E$3</f>
        <v>#REF!</v>
      </c>
      <c r="E68" s="12" t="e">
        <f>'Input Capital &amp; Operating Costs'!#REF!*'Escalation Sheet'!$E59/'Escalation Sheet'!$E$3</f>
        <v>#REF!</v>
      </c>
      <c r="F68" s="12" t="e">
        <f>'Input Capital &amp; Operating Costs'!#REF!*'Escalation Sheet'!$E59/'Escalation Sheet'!$E$3</f>
        <v>#REF!</v>
      </c>
      <c r="G68" s="12" t="e">
        <f>'Input Capital &amp; Operating Costs'!#REF!*'Escalation Sheet'!$E59/'Escalation Sheet'!$E$3</f>
        <v>#REF!</v>
      </c>
      <c r="H68" s="12" t="e">
        <f>'Input Capital &amp; Operating Costs'!#REF!*'Escalation Sheet'!$E59/'Escalation Sheet'!$E$3</f>
        <v>#REF!</v>
      </c>
      <c r="J68" s="23">
        <f>'Gen H 8%CCA'!BL72</f>
        <v>221885.92115658722</v>
      </c>
      <c r="L68" s="12">
        <f>'Input Capital &amp; Operating Costs'!D68*'Escalation Sheet'!E59/'Escalation Sheet'!$E$3</f>
        <v>576465.26128867851</v>
      </c>
      <c r="M68" s="23">
        <v>0</v>
      </c>
      <c r="N68" s="23">
        <f t="shared" si="6"/>
        <v>-798351.1824452657</v>
      </c>
      <c r="O68" s="23">
        <f t="shared" si="7"/>
        <v>-33782.980863495577</v>
      </c>
      <c r="P68" s="23">
        <f t="shared" si="8"/>
        <v>-13680930.633324144</v>
      </c>
      <c r="Q68" s="23">
        <f>-NPV($M$1,J69:$J$93)/(1+$M$1)^(B68-$M$3)</f>
        <v>-73396.092607991159</v>
      </c>
      <c r="R68" s="23">
        <f t="shared" si="3"/>
        <v>-13754326.725932136</v>
      </c>
      <c r="S68" s="34">
        <f>-N68*100/('Generation plant Input'!$D$10*1000000)</f>
        <v>2.8978264335581332</v>
      </c>
      <c r="T68" s="35">
        <f t="shared" si="5"/>
        <v>3.2245191691946378</v>
      </c>
      <c r="U68" s="158"/>
      <c r="AB68" s="119"/>
      <c r="AI68" s="119"/>
    </row>
    <row r="69" spans="1:35" x14ac:dyDescent="0.25">
      <c r="A69" s="152">
        <v>58</v>
      </c>
      <c r="B69" s="19">
        <f t="shared" si="4"/>
        <v>2079</v>
      </c>
      <c r="C69" s="12">
        <f>'Input Capital &amp; Operating Costs'!C69*'Escalation Sheet'!$E60/'Escalation Sheet'!$E$3</f>
        <v>0</v>
      </c>
      <c r="D69" s="12" t="e">
        <f>'Input Capital &amp; Operating Costs'!#REF!*'Escalation Sheet'!$E60/'Escalation Sheet'!$E$3</f>
        <v>#REF!</v>
      </c>
      <c r="E69" s="12" t="e">
        <f>'Input Capital &amp; Operating Costs'!#REF!*'Escalation Sheet'!$E60/'Escalation Sheet'!$E$3</f>
        <v>#REF!</v>
      </c>
      <c r="F69" s="12" t="e">
        <f>'Input Capital &amp; Operating Costs'!#REF!*'Escalation Sheet'!$E60/'Escalation Sheet'!$E$3</f>
        <v>#REF!</v>
      </c>
      <c r="G69" s="12" t="e">
        <f>'Input Capital &amp; Operating Costs'!#REF!*'Escalation Sheet'!$E60/'Escalation Sheet'!$E$3</f>
        <v>#REF!</v>
      </c>
      <c r="H69" s="12" t="e">
        <f>'Input Capital &amp; Operating Costs'!#REF!*'Escalation Sheet'!$E60/'Escalation Sheet'!$E$3</f>
        <v>#REF!</v>
      </c>
      <c r="J69" s="23">
        <f>'Gen H 8%CCA'!BL73</f>
        <v>210630.46024215428</v>
      </c>
      <c r="L69" s="12">
        <f>'Input Capital &amp; Operating Costs'!D69*'Escalation Sheet'!E60/'Escalation Sheet'!$E$3</f>
        <v>586337.31661494856</v>
      </c>
      <c r="M69" s="23">
        <v>0</v>
      </c>
      <c r="N69" s="23">
        <f t="shared" si="6"/>
        <v>-796967.77685710287</v>
      </c>
      <c r="O69" s="23">
        <f t="shared" si="7"/>
        <v>-31872.640351015063</v>
      </c>
      <c r="P69" s="23">
        <f t="shared" si="8"/>
        <v>-13712803.273675159</v>
      </c>
      <c r="Q69" s="23">
        <f>-NPV($M$1,J70:$J$93)/(1+$M$1)^(B69-$M$3)</f>
        <v>-64972.478628588506</v>
      </c>
      <c r="R69" s="23">
        <f t="shared" si="3"/>
        <v>-13777775.752303747</v>
      </c>
      <c r="S69" s="34">
        <f>-N69*100/('Generation plant Input'!$D$10*1000000)</f>
        <v>2.8928049976664347</v>
      </c>
      <c r="T69" s="35">
        <f t="shared" si="5"/>
        <v>3.2245191691946378</v>
      </c>
      <c r="U69" s="158"/>
      <c r="AB69" s="119"/>
      <c r="AI69" s="119"/>
    </row>
    <row r="70" spans="1:35" x14ac:dyDescent="0.25">
      <c r="A70" s="152">
        <v>59</v>
      </c>
      <c r="B70" s="19">
        <f t="shared" si="4"/>
        <v>2080</v>
      </c>
      <c r="C70" s="12">
        <f>'Input Capital &amp; Operating Costs'!C70*'Escalation Sheet'!$E61/'Escalation Sheet'!$E$3</f>
        <v>0</v>
      </c>
      <c r="D70" s="12" t="e">
        <f>'Input Capital &amp; Operating Costs'!#REF!*'Escalation Sheet'!$E61/'Escalation Sheet'!$E$3</f>
        <v>#REF!</v>
      </c>
      <c r="E70" s="12" t="e">
        <f>'Input Capital &amp; Operating Costs'!#REF!*'Escalation Sheet'!$E61/'Escalation Sheet'!$E$3</f>
        <v>#REF!</v>
      </c>
      <c r="F70" s="12" t="e">
        <f>'Input Capital &amp; Operating Costs'!#REF!*'Escalation Sheet'!$E61/'Escalation Sheet'!$E$3</f>
        <v>#REF!</v>
      </c>
      <c r="G70" s="12" t="e">
        <f>'Input Capital &amp; Operating Costs'!#REF!*'Escalation Sheet'!$E61/'Escalation Sheet'!$E$3</f>
        <v>#REF!</v>
      </c>
      <c r="H70" s="12" t="e">
        <f>'Input Capital &amp; Operating Costs'!#REF!*'Escalation Sheet'!$E61/'Escalation Sheet'!$E$3</f>
        <v>#REF!</v>
      </c>
      <c r="J70" s="23">
        <f>'Gen H 8%CCA'!BL74</f>
        <v>199409.10653613642</v>
      </c>
      <c r="L70" s="12">
        <f>'Input Capital &amp; Operating Costs'!D70*'Escalation Sheet'!E61/'Escalation Sheet'!$E$3</f>
        <v>596378.43239101407</v>
      </c>
      <c r="M70" s="23">
        <v>0</v>
      </c>
      <c r="N70" s="23">
        <f t="shared" si="6"/>
        <v>-795787.53892715042</v>
      </c>
      <c r="O70" s="23">
        <f t="shared" si="7"/>
        <v>-30077.913074392458</v>
      </c>
      <c r="P70" s="23">
        <f t="shared" si="8"/>
        <v>-13742881.186749551</v>
      </c>
      <c r="Q70" s="23">
        <f>-NPV($M$1,J71:$J$93)/(1+$M$1)^(B70-$M$3)</f>
        <v>-57435.530034592957</v>
      </c>
      <c r="R70" s="23">
        <f t="shared" si="3"/>
        <v>-13800316.716784144</v>
      </c>
      <c r="S70" s="34">
        <f>-N70*100/('Generation plant Input'!$D$10*1000000)</f>
        <v>2.8885210124397473</v>
      </c>
      <c r="T70" s="35">
        <f t="shared" si="5"/>
        <v>3.2245191691946378</v>
      </c>
      <c r="U70" s="158"/>
      <c r="AB70" s="119"/>
      <c r="AI70" s="119"/>
    </row>
    <row r="71" spans="1:35" x14ac:dyDescent="0.25">
      <c r="A71" s="152">
        <v>60</v>
      </c>
      <c r="B71" s="19">
        <f t="shared" si="4"/>
        <v>2081</v>
      </c>
      <c r="C71" s="12">
        <f>'Input Capital &amp; Operating Costs'!C71*'Escalation Sheet'!$E62/'Escalation Sheet'!$E$3</f>
        <v>0</v>
      </c>
      <c r="D71" s="12" t="e">
        <f>'Input Capital &amp; Operating Costs'!#REF!*'Escalation Sheet'!$E62/'Escalation Sheet'!$E$3</f>
        <v>#REF!</v>
      </c>
      <c r="E71" s="12" t="e">
        <f>'Input Capital &amp; Operating Costs'!#REF!*'Escalation Sheet'!$E62/'Escalation Sheet'!$E$3</f>
        <v>#REF!</v>
      </c>
      <c r="F71" s="12" t="e">
        <f>'Input Capital &amp; Operating Costs'!#REF!*'Escalation Sheet'!$E62/'Escalation Sheet'!$E$3</f>
        <v>#REF!</v>
      </c>
      <c r="G71" s="12" t="e">
        <f>'Input Capital &amp; Operating Costs'!#REF!*'Escalation Sheet'!$E62/'Escalation Sheet'!$E$3</f>
        <v>#REF!</v>
      </c>
      <c r="H71" s="12" t="e">
        <f>'Input Capital &amp; Operating Costs'!#REF!*'Escalation Sheet'!$E62/'Escalation Sheet'!$E$3</f>
        <v>#REF!</v>
      </c>
      <c r="J71" s="23">
        <f>'Gen H 8%CCA'!BL75</f>
        <v>188219.13146186047</v>
      </c>
      <c r="L71" s="12">
        <f>'Input Capital &amp; Operating Costs'!D71*'Escalation Sheet'!E62/'Escalation Sheet'!$E$3</f>
        <v>606591.50380280556</v>
      </c>
      <c r="M71" s="23">
        <v>0</v>
      </c>
      <c r="N71" s="23">
        <f t="shared" si="6"/>
        <v>-794810.63526466605</v>
      </c>
      <c r="O71" s="23">
        <f t="shared" si="7"/>
        <v>-28391.446575778649</v>
      </c>
      <c r="P71" s="23">
        <f t="shared" si="8"/>
        <v>-13771272.633325331</v>
      </c>
      <c r="Q71" s="23">
        <f>-NPV($M$1,J72:$J$93)/(1+$M$1)^(B71-$M$3)</f>
        <v>-50712.150680642255</v>
      </c>
      <c r="R71" s="23">
        <f t="shared" si="3"/>
        <v>-13821984.784005973</v>
      </c>
      <c r="S71" s="34">
        <f>-N71*100/('Generation plant Input'!$D$10*1000000)</f>
        <v>2.8849750826303668</v>
      </c>
      <c r="T71" s="35">
        <f t="shared" si="5"/>
        <v>3.2245191691946378</v>
      </c>
      <c r="U71" s="158"/>
      <c r="AB71" s="119"/>
      <c r="AI71" s="119"/>
    </row>
    <row r="72" spans="1:35" x14ac:dyDescent="0.25">
      <c r="A72" s="152">
        <v>61</v>
      </c>
      <c r="B72" s="19">
        <f t="shared" ref="B72:B92" si="9">B71+1</f>
        <v>2082</v>
      </c>
      <c r="C72" s="12">
        <f>'Input Capital &amp; Operating Costs'!C72*'Escalation Sheet'!$E63/'Escalation Sheet'!$E$3</f>
        <v>0</v>
      </c>
      <c r="D72" s="12" t="e">
        <f>'Input Capital &amp; Operating Costs'!#REF!*'Escalation Sheet'!$E63/'Escalation Sheet'!$E$3</f>
        <v>#REF!</v>
      </c>
      <c r="E72" s="12" t="e">
        <f>'Input Capital &amp; Operating Costs'!#REF!*'Escalation Sheet'!$E63/'Escalation Sheet'!$E$3</f>
        <v>#REF!</v>
      </c>
      <c r="F72" s="12" t="e">
        <f>'Input Capital &amp; Operating Costs'!#REF!*'Escalation Sheet'!$E63/'Escalation Sheet'!$E$3</f>
        <v>#REF!</v>
      </c>
      <c r="G72" s="12" t="e">
        <f>'Input Capital &amp; Operating Costs'!#REF!*'Escalation Sheet'!$E63/'Escalation Sheet'!$E$3</f>
        <v>#REF!</v>
      </c>
      <c r="H72" s="12" t="e">
        <f>'Input Capital &amp; Operating Costs'!#REF!*'Escalation Sheet'!$E63/'Escalation Sheet'!$E$3</f>
        <v>#REF!</v>
      </c>
      <c r="J72" s="23">
        <f>'Gen H 8%CCA'!BL76</f>
        <v>177058.02472878702</v>
      </c>
      <c r="L72" s="12">
        <f>'Input Capital &amp; Operating Costs'!D72*'Escalation Sheet'!E63/'Escalation Sheet'!$E$3</f>
        <v>616979.47561675298</v>
      </c>
      <c r="M72" s="23">
        <v>0</v>
      </c>
      <c r="N72" s="23">
        <f t="shared" ref="N72:N92" si="10">M72-J72-L72</f>
        <v>-794037.50034554</v>
      </c>
      <c r="O72" s="23">
        <f t="shared" si="7"/>
        <v>-26806.378799633261</v>
      </c>
      <c r="P72" s="23">
        <f t="shared" si="8"/>
        <v>-13798079.012124965</v>
      </c>
      <c r="Q72" s="23">
        <f>-NPV($M$1,J73:$J$93)/(1+$M$1)^(B72-$M$3)</f>
        <v>-44734.744728997342</v>
      </c>
      <c r="R72" s="23">
        <f t="shared" si="3"/>
        <v>-13842813.756853962</v>
      </c>
      <c r="S72" s="34">
        <f>-N72*100/('Generation plant Input'!$D$10*1000000)</f>
        <v>2.8821687852832669</v>
      </c>
      <c r="T72" s="35">
        <f t="shared" si="5"/>
        <v>3.2245191691946378</v>
      </c>
      <c r="U72" s="158"/>
      <c r="AB72" s="119"/>
      <c r="AI72" s="119"/>
    </row>
    <row r="73" spans="1:35" x14ac:dyDescent="0.25">
      <c r="A73" s="152">
        <v>62</v>
      </c>
      <c r="B73" s="19">
        <f t="shared" si="9"/>
        <v>2083</v>
      </c>
      <c r="C73" s="12">
        <f>'Input Capital &amp; Operating Costs'!C73*'Escalation Sheet'!$E64/'Escalation Sheet'!$E$3</f>
        <v>0</v>
      </c>
      <c r="D73" s="12" t="e">
        <f>'Input Capital &amp; Operating Costs'!#REF!*'Escalation Sheet'!$E64/'Escalation Sheet'!$E$3</f>
        <v>#REF!</v>
      </c>
      <c r="E73" s="12" t="e">
        <f>'Input Capital &amp; Operating Costs'!#REF!*'Escalation Sheet'!$E64/'Escalation Sheet'!$E$3</f>
        <v>#REF!</v>
      </c>
      <c r="F73" s="12" t="e">
        <f>'Input Capital &amp; Operating Costs'!#REF!*'Escalation Sheet'!$E64/'Escalation Sheet'!$E$3</f>
        <v>#REF!</v>
      </c>
      <c r="G73" s="12" t="e">
        <f>'Input Capital &amp; Operating Costs'!#REF!*'Escalation Sheet'!$E64/'Escalation Sheet'!$E$3</f>
        <v>#REF!</v>
      </c>
      <c r="H73" s="12" t="e">
        <f>'Input Capital &amp; Operating Costs'!#REF!*'Escalation Sheet'!$E64/'Escalation Sheet'!$E$3</f>
        <v>#REF!</v>
      </c>
      <c r="J73" s="23">
        <f>'Gen H 8%CCA'!BL77</f>
        <v>171723.04170819133</v>
      </c>
      <c r="L73" s="12">
        <f>'Input Capital &amp; Operating Costs'!D73*'Escalation Sheet'!E64/'Escalation Sheet'!$E$3</f>
        <v>627545.3430288597</v>
      </c>
      <c r="M73" s="23">
        <v>0</v>
      </c>
      <c r="N73" s="23">
        <f t="shared" si="10"/>
        <v>-799268.38473705109</v>
      </c>
      <c r="O73" s="23">
        <f t="shared" si="7"/>
        <v>-25501.343257834335</v>
      </c>
      <c r="P73" s="23">
        <f t="shared" si="8"/>
        <v>-13823580.3553828</v>
      </c>
      <c r="Q73" s="23">
        <f>-NPV($M$1,J74:$J$93)/(1+$M$1)^(B73-$M$3)</f>
        <v>-39255.773815715598</v>
      </c>
      <c r="R73" s="23">
        <f t="shared" si="3"/>
        <v>-13862836.129198516</v>
      </c>
      <c r="S73" s="34">
        <f>-N73*100/('Generation plant Input'!$D$10*1000000)</f>
        <v>2.9011556614774996</v>
      </c>
      <c r="T73" s="35">
        <f t="shared" si="5"/>
        <v>3.2245191691946378</v>
      </c>
      <c r="U73" s="158"/>
      <c r="AB73" s="119"/>
      <c r="AI73" s="119"/>
    </row>
    <row r="74" spans="1:35" x14ac:dyDescent="0.25">
      <c r="A74" s="152">
        <v>63</v>
      </c>
      <c r="B74" s="19">
        <f t="shared" si="9"/>
        <v>2084</v>
      </c>
      <c r="C74" s="12">
        <f>'Input Capital &amp; Operating Costs'!C74*'Escalation Sheet'!$E65/'Escalation Sheet'!$E$3</f>
        <v>0</v>
      </c>
      <c r="D74" s="12" t="e">
        <f>'Input Capital &amp; Operating Costs'!#REF!*'Escalation Sheet'!$E65/'Escalation Sheet'!$E$3</f>
        <v>#REF!</v>
      </c>
      <c r="E74" s="12" t="e">
        <f>'Input Capital &amp; Operating Costs'!#REF!*'Escalation Sheet'!$E65/'Escalation Sheet'!$E$3</f>
        <v>#REF!</v>
      </c>
      <c r="F74" s="12" t="e">
        <f>'Input Capital &amp; Operating Costs'!#REF!*'Escalation Sheet'!$E65/'Escalation Sheet'!$E$3</f>
        <v>#REF!</v>
      </c>
      <c r="G74" s="12" t="e">
        <f>'Input Capital &amp; Operating Costs'!#REF!*'Escalation Sheet'!$E65/'Escalation Sheet'!$E$3</f>
        <v>#REF!</v>
      </c>
      <c r="H74" s="12" t="e">
        <f>'Input Capital &amp; Operating Costs'!#REF!*'Escalation Sheet'!$E65/'Escalation Sheet'!$E$3</f>
        <v>#REF!</v>
      </c>
      <c r="J74" s="23">
        <f>'Gen H 8%CCA'!BL78</f>
        <v>539917.40852631349</v>
      </c>
      <c r="L74" s="12">
        <f>'Input Capital &amp; Operating Costs'!D74*'Escalation Sheet'!E65/'Escalation Sheet'!$E$3</f>
        <v>638292.1525283166</v>
      </c>
      <c r="M74" s="23">
        <v>0</v>
      </c>
      <c r="N74" s="23">
        <f t="shared" si="10"/>
        <v>-1178209.5610546302</v>
      </c>
      <c r="O74" s="23">
        <f t="shared" si="7"/>
        <v>-35527.631096841877</v>
      </c>
      <c r="P74" s="23">
        <f t="shared" si="8"/>
        <v>-13859107.986479642</v>
      </c>
      <c r="Q74" s="23">
        <f>-NPV($M$1,J75:$J$93)/(1+$M$1)^(B74-$M$3)</f>
        <v>-22975.150107556499</v>
      </c>
      <c r="R74" s="23">
        <f t="shared" si="3"/>
        <v>-13882083.136587199</v>
      </c>
      <c r="S74" s="34">
        <f>-N74*100/('Generation plant Input'!$D$10*1000000)</f>
        <v>4.2766227261511078</v>
      </c>
      <c r="T74" s="35">
        <f t="shared" si="5"/>
        <v>3.2245191691946378</v>
      </c>
      <c r="U74" s="158"/>
      <c r="AB74" s="119"/>
      <c r="AI74" s="119"/>
    </row>
    <row r="75" spans="1:35" x14ac:dyDescent="0.25">
      <c r="A75" s="152">
        <v>64</v>
      </c>
      <c r="B75" s="19">
        <f t="shared" si="9"/>
        <v>2085</v>
      </c>
      <c r="C75" s="12">
        <f>'Input Capital &amp; Operating Costs'!C75*'Escalation Sheet'!$E66/'Escalation Sheet'!$E$3</f>
        <v>0</v>
      </c>
      <c r="D75" s="12" t="e">
        <f>'Input Capital &amp; Operating Costs'!#REF!*'Escalation Sheet'!$E66/'Escalation Sheet'!$E$3</f>
        <v>#REF!</v>
      </c>
      <c r="E75" s="12" t="e">
        <f>'Input Capital &amp; Operating Costs'!#REF!*'Escalation Sheet'!$E66/'Escalation Sheet'!$E$3</f>
        <v>#REF!</v>
      </c>
      <c r="F75" s="12" t="e">
        <f>'Input Capital &amp; Operating Costs'!#REF!*'Escalation Sheet'!$E66/'Escalation Sheet'!$E$3</f>
        <v>#REF!</v>
      </c>
      <c r="G75" s="12" t="e">
        <f>'Input Capital &amp; Operating Costs'!#REF!*'Escalation Sheet'!$E66/'Escalation Sheet'!$E$3</f>
        <v>#REF!</v>
      </c>
      <c r="H75" s="12" t="e">
        <f>'Input Capital &amp; Operating Costs'!#REF!*'Escalation Sheet'!$E66/'Escalation Sheet'!$E$3</f>
        <v>#REF!</v>
      </c>
      <c r="J75" s="23">
        <f>'Gen H 8%CCA'!BL79</f>
        <v>92489.127300828419</v>
      </c>
      <c r="L75" s="12">
        <f>'Input Capital &amp; Operating Costs'!D75*'Escalation Sheet'!E66/'Escalation Sheet'!$E$3</f>
        <v>649223.00277590519</v>
      </c>
      <c r="M75" s="23">
        <v>0</v>
      </c>
      <c r="N75" s="23">
        <f t="shared" si="10"/>
        <v>-741712.13007673365</v>
      </c>
      <c r="O75" s="23">
        <f t="shared" si="7"/>
        <v>-21137.439385050839</v>
      </c>
      <c r="P75" s="23">
        <f t="shared" si="8"/>
        <v>-13880245.425864693</v>
      </c>
      <c r="Q75" s="23">
        <f>-NPV($M$1,J76:$J$93)/(1+$M$1)^(B75-$M$3)</f>
        <v>-20339.379108509656</v>
      </c>
      <c r="R75" s="23">
        <f t="shared" si="3"/>
        <v>-13900584.804973202</v>
      </c>
      <c r="S75" s="34">
        <f>-N75*100/('Generation plant Input'!$D$10*1000000)</f>
        <v>2.6922400365761656</v>
      </c>
      <c r="T75" s="35">
        <f t="shared" si="5"/>
        <v>3.2245191691946378</v>
      </c>
      <c r="U75" s="158"/>
      <c r="AB75" s="119"/>
      <c r="AI75" s="119"/>
    </row>
    <row r="76" spans="1:35" x14ac:dyDescent="0.25">
      <c r="A76" s="152">
        <v>65</v>
      </c>
      <c r="B76" s="19">
        <f t="shared" si="9"/>
        <v>2086</v>
      </c>
      <c r="C76" s="12">
        <f>'Input Capital &amp; Operating Costs'!C76*'Escalation Sheet'!$E67/'Escalation Sheet'!$E$3</f>
        <v>0</v>
      </c>
      <c r="D76" s="12" t="e">
        <f>'Input Capital &amp; Operating Costs'!#REF!*'Escalation Sheet'!$E67/'Escalation Sheet'!$E$3</f>
        <v>#REF!</v>
      </c>
      <c r="E76" s="12" t="e">
        <f>'Input Capital &amp; Operating Costs'!#REF!*'Escalation Sheet'!$E67/'Escalation Sheet'!$E$3</f>
        <v>#REF!</v>
      </c>
      <c r="F76" s="12" t="e">
        <f>'Input Capital &amp; Operating Costs'!#REF!*'Escalation Sheet'!$E67/'Escalation Sheet'!$E$3</f>
        <v>#REF!</v>
      </c>
      <c r="G76" s="12" t="e">
        <f>'Input Capital &amp; Operating Costs'!#REF!*'Escalation Sheet'!$E67/'Escalation Sheet'!$E$3</f>
        <v>#REF!</v>
      </c>
      <c r="H76" s="12" t="e">
        <f>'Input Capital &amp; Operating Costs'!#REF!*'Escalation Sheet'!$E67/'Escalation Sheet'!$E$3</f>
        <v>#REF!</v>
      </c>
      <c r="J76" s="23">
        <f>'Gen H 8%CCA'!BL80</f>
        <v>88943.39593219549</v>
      </c>
      <c r="L76" s="12">
        <f>'Input Capital &amp; Operating Costs'!D76*'Escalation Sheet'!E67/'Escalation Sheet'!$E$3</f>
        <v>660341.04549744446</v>
      </c>
      <c r="M76" s="23">
        <v>0</v>
      </c>
      <c r="N76" s="23">
        <f t="shared" si="10"/>
        <v>-749284.44142963993</v>
      </c>
      <c r="O76" s="23">
        <f t="shared" ref="O76:O92" si="11">N76/(1+$M$1)^(B76-$M$3)</f>
        <v>-20180.735669219408</v>
      </c>
      <c r="P76" s="23">
        <f t="shared" si="8"/>
        <v>-13900426.161533913</v>
      </c>
      <c r="Q76" s="23">
        <f>-NPV($M$1,J77:$J$93)/(1+$M$1)^(B76-$M$3)</f>
        <v>-17943.836022888398</v>
      </c>
      <c r="R76" s="23">
        <f t="shared" si="3"/>
        <v>-13918369.997556802</v>
      </c>
      <c r="S76" s="34">
        <f>-N76*100/('Generation plant Input'!$D$10*1000000)</f>
        <v>2.7197257402164787</v>
      </c>
      <c r="T76" s="35">
        <f t="shared" si="5"/>
        <v>3.2245191691946378</v>
      </c>
      <c r="U76" s="158"/>
      <c r="AB76" s="119"/>
      <c r="AI76" s="119"/>
    </row>
    <row r="77" spans="1:35" x14ac:dyDescent="0.25">
      <c r="A77" s="152">
        <v>66</v>
      </c>
      <c r="B77" s="19">
        <f t="shared" si="9"/>
        <v>2087</v>
      </c>
      <c r="C77" s="12">
        <f>'Input Capital &amp; Operating Costs'!C77*'Escalation Sheet'!$E68/'Escalation Sheet'!$E$3</f>
        <v>0</v>
      </c>
      <c r="D77" s="12" t="e">
        <f>'Input Capital &amp; Operating Costs'!#REF!*'Escalation Sheet'!$E68/'Escalation Sheet'!$E$3</f>
        <v>#REF!</v>
      </c>
      <c r="E77" s="12" t="e">
        <f>'Input Capital &amp; Operating Costs'!#REF!*'Escalation Sheet'!$E68/'Escalation Sheet'!$E$3</f>
        <v>#REF!</v>
      </c>
      <c r="F77" s="12" t="e">
        <f>'Input Capital &amp; Operating Costs'!#REF!*'Escalation Sheet'!$E68/'Escalation Sheet'!$E$3</f>
        <v>#REF!</v>
      </c>
      <c r="G77" s="12" t="e">
        <f>'Input Capital &amp; Operating Costs'!#REF!*'Escalation Sheet'!$E68/'Escalation Sheet'!$E$3</f>
        <v>#REF!</v>
      </c>
      <c r="H77" s="12" t="e">
        <f>'Input Capital &amp; Operating Costs'!#REF!*'Escalation Sheet'!$E68/'Escalation Sheet'!$E$3</f>
        <v>#REF!</v>
      </c>
      <c r="J77" s="23">
        <f>'Gen H 8%CCA'!BL81</f>
        <v>85411.401406378165</v>
      </c>
      <c r="L77" s="12">
        <f>'Input Capital &amp; Operating Costs'!D77*'Escalation Sheet'!E68/'Escalation Sheet'!$E$3</f>
        <v>671649.4863925383</v>
      </c>
      <c r="M77" s="23">
        <v>0</v>
      </c>
      <c r="N77" s="23">
        <f t="shared" si="10"/>
        <v>-757060.88779891643</v>
      </c>
      <c r="O77" s="23">
        <f t="shared" si="11"/>
        <v>-19270.561737968739</v>
      </c>
      <c r="P77" s="23">
        <f t="shared" ref="P77:P92" si="12">P76+O77</f>
        <v>-13919696.723271882</v>
      </c>
      <c r="Q77" s="23">
        <f>-NPV($M$1,J78:$J$93)/(1+$M$1)^(B77-$M$3)</f>
        <v>-15769.736540991482</v>
      </c>
      <c r="R77" s="23">
        <f t="shared" ref="R77:R92" si="13">Q77+P77</f>
        <v>-13935466.459812874</v>
      </c>
      <c r="S77" s="34">
        <f>-N77*100/('Generation plant Input'!$D$10*1000000)</f>
        <v>2.7479524058036895</v>
      </c>
      <c r="T77" s="35">
        <f t="shared" si="5"/>
        <v>3.2245191691946378</v>
      </c>
      <c r="U77" s="158"/>
      <c r="AB77" s="119"/>
      <c r="AI77" s="119"/>
    </row>
    <row r="78" spans="1:35" x14ac:dyDescent="0.25">
      <c r="A78" s="152">
        <v>67</v>
      </c>
      <c r="B78" s="19">
        <f t="shared" si="9"/>
        <v>2088</v>
      </c>
      <c r="C78" s="12">
        <f>'Input Capital &amp; Operating Costs'!C78*'Escalation Sheet'!$E69/'Escalation Sheet'!$E$3</f>
        <v>0</v>
      </c>
      <c r="D78" s="12" t="e">
        <f>'Input Capital &amp; Operating Costs'!#REF!*'Escalation Sheet'!$E69/'Escalation Sheet'!$E$3</f>
        <v>#REF!</v>
      </c>
      <c r="E78" s="12" t="e">
        <f>'Input Capital &amp; Operating Costs'!#REF!*'Escalation Sheet'!$E69/'Escalation Sheet'!$E$3</f>
        <v>#REF!</v>
      </c>
      <c r="F78" s="12" t="e">
        <f>'Input Capital &amp; Operating Costs'!#REF!*'Escalation Sheet'!$E69/'Escalation Sheet'!$E$3</f>
        <v>#REF!</v>
      </c>
      <c r="G78" s="12" t="e">
        <f>'Input Capital &amp; Operating Costs'!#REF!*'Escalation Sheet'!$E69/'Escalation Sheet'!$E$3</f>
        <v>#REF!</v>
      </c>
      <c r="H78" s="12" t="e">
        <f>'Input Capital &amp; Operating Costs'!#REF!*'Escalation Sheet'!$E69/'Escalation Sheet'!$E$3</f>
        <v>#REF!</v>
      </c>
      <c r="J78" s="23">
        <f>'Gen H 8%CCA'!BL82</f>
        <v>81892.044775951188</v>
      </c>
      <c r="L78" s="12">
        <f>'Input Capital &amp; Operating Costs'!D78*'Escalation Sheet'!E69/'Escalation Sheet'!$E$3</f>
        <v>683151.58605888323</v>
      </c>
      <c r="M78" s="23">
        <v>0</v>
      </c>
      <c r="N78" s="23">
        <f t="shared" si="10"/>
        <v>-765043.63083483442</v>
      </c>
      <c r="O78" s="23">
        <f t="shared" si="11"/>
        <v>-18404.458935804891</v>
      </c>
      <c r="P78" s="23">
        <f t="shared" si="12"/>
        <v>-13938101.182207687</v>
      </c>
      <c r="Q78" s="23">
        <f>-NPV($M$1,J79:$J$93)/(1+$M$1)^(B78-$M$3)</f>
        <v>-13799.68056705518</v>
      </c>
      <c r="R78" s="23">
        <f t="shared" si="13"/>
        <v>-13951900.862774743</v>
      </c>
      <c r="S78" s="34">
        <f>-N78*100/('Generation plant Input'!$D$10*1000000)</f>
        <v>2.7769278796182739</v>
      </c>
      <c r="T78" s="35">
        <f t="shared" ref="T78:T92" si="14">+T77</f>
        <v>3.2245191691946378</v>
      </c>
      <c r="U78" s="158"/>
      <c r="AB78" s="119"/>
      <c r="AI78" s="119"/>
    </row>
    <row r="79" spans="1:35" x14ac:dyDescent="0.25">
      <c r="A79" s="152">
        <v>68</v>
      </c>
      <c r="B79" s="19">
        <f t="shared" si="9"/>
        <v>2089</v>
      </c>
      <c r="C79" s="12">
        <f>'Input Capital &amp; Operating Costs'!C79*'Escalation Sheet'!$E70/'Escalation Sheet'!$E$3</f>
        <v>0</v>
      </c>
      <c r="D79" s="12" t="e">
        <f>'Input Capital &amp; Operating Costs'!#REF!*'Escalation Sheet'!$E70/'Escalation Sheet'!$E$3</f>
        <v>#REF!</v>
      </c>
      <c r="E79" s="12" t="e">
        <f>'Input Capital &amp; Operating Costs'!#REF!*'Escalation Sheet'!$E70/'Escalation Sheet'!$E$3</f>
        <v>#REF!</v>
      </c>
      <c r="F79" s="12" t="e">
        <f>'Input Capital &amp; Operating Costs'!#REF!*'Escalation Sheet'!$E70/'Escalation Sheet'!$E$3</f>
        <v>#REF!</v>
      </c>
      <c r="G79" s="12" t="e">
        <f>'Input Capital &amp; Operating Costs'!#REF!*'Escalation Sheet'!$E70/'Escalation Sheet'!$E$3</f>
        <v>#REF!</v>
      </c>
      <c r="H79" s="12" t="e">
        <f>'Input Capital &amp; Operating Costs'!#REF!*'Escalation Sheet'!$E70/'Escalation Sheet'!$E$3</f>
        <v>#REF!</v>
      </c>
      <c r="J79" s="23">
        <f>'Gen H 8%CCA'!BL83</f>
        <v>78384.315009283338</v>
      </c>
      <c r="L79" s="12">
        <f>'Input Capital &amp; Operating Costs'!D79*'Escalation Sheet'!E70/'Escalation Sheet'!$E$3</f>
        <v>694850.6609324083</v>
      </c>
      <c r="M79" s="23">
        <v>0</v>
      </c>
      <c r="N79" s="23">
        <f t="shared" si="10"/>
        <v>-773234.97594169166</v>
      </c>
      <c r="O79" s="23">
        <f t="shared" si="11"/>
        <v>-17580.111548784731</v>
      </c>
      <c r="P79" s="23">
        <f t="shared" si="12"/>
        <v>-13955681.293756472</v>
      </c>
      <c r="Q79" s="23">
        <f>-NPV($M$1,J80:$J$93)/(1+$M$1)^(B79-$M$3)</f>
        <v>-12017.550885375862</v>
      </c>
      <c r="R79" s="23">
        <f t="shared" si="13"/>
        <v>-13967698.844641848</v>
      </c>
      <c r="S79" s="34">
        <f>-N79*100/('Generation plant Input'!$D$10*1000000)</f>
        <v>2.8066605297339082</v>
      </c>
      <c r="T79" s="35">
        <f t="shared" si="14"/>
        <v>3.2245191691946378</v>
      </c>
      <c r="U79" s="158"/>
      <c r="AB79" s="119"/>
      <c r="AI79" s="119"/>
    </row>
    <row r="80" spans="1:35" x14ac:dyDescent="0.25">
      <c r="A80" s="152">
        <v>69</v>
      </c>
      <c r="B80" s="19">
        <f t="shared" si="9"/>
        <v>2090</v>
      </c>
      <c r="C80" s="12">
        <f>'Input Capital &amp; Operating Costs'!C80*'Escalation Sheet'!$E71/'Escalation Sheet'!$E$3</f>
        <v>0</v>
      </c>
      <c r="D80" s="12" t="e">
        <f>'Input Capital &amp; Operating Costs'!#REF!*'Escalation Sheet'!$E71/'Escalation Sheet'!$E$3</f>
        <v>#REF!</v>
      </c>
      <c r="E80" s="12" t="e">
        <f>'Input Capital &amp; Operating Costs'!#REF!*'Escalation Sheet'!$E71/'Escalation Sheet'!$E$3</f>
        <v>#REF!</v>
      </c>
      <c r="F80" s="12" t="e">
        <f>'Input Capital &amp; Operating Costs'!#REF!*'Escalation Sheet'!$E71/'Escalation Sheet'!$E$3</f>
        <v>#REF!</v>
      </c>
      <c r="G80" s="12" t="e">
        <f>'Input Capital &amp; Operating Costs'!#REF!*'Escalation Sheet'!$E71/'Escalation Sheet'!$E$3</f>
        <v>#REF!</v>
      </c>
      <c r="H80" s="12" t="e">
        <f>'Input Capital &amp; Operating Costs'!#REF!*'Escalation Sheet'!$E71/'Escalation Sheet'!$E$3</f>
        <v>#REF!</v>
      </c>
      <c r="J80" s="23">
        <f>'Gen H 8%CCA'!BL84</f>
        <v>74887.281957273881</v>
      </c>
      <c r="L80" s="12">
        <f>'Input Capital &amp; Operating Costs'!D80*'Escalation Sheet'!E71/'Escalation Sheet'!$E$3</f>
        <v>706750.08424351213</v>
      </c>
      <c r="M80" s="23">
        <v>0</v>
      </c>
      <c r="N80" s="23">
        <f t="shared" si="10"/>
        <v>-781637.36620078597</v>
      </c>
      <c r="O80" s="23">
        <f t="shared" si="11"/>
        <v>-16795.337460930663</v>
      </c>
      <c r="P80" s="23">
        <f t="shared" si="12"/>
        <v>-13972476.631217403</v>
      </c>
      <c r="Q80" s="23">
        <f>-NPV($M$1,J81:$J$93)/(1+$M$1)^(B80-$M$3)</f>
        <v>-10408.419558763731</v>
      </c>
      <c r="R80" s="23">
        <f t="shared" si="13"/>
        <v>-13982885.050776167</v>
      </c>
      <c r="S80" s="34">
        <f>-N80*100/('Generation plant Input'!$D$10*1000000)</f>
        <v>2.8371592239592958</v>
      </c>
      <c r="T80" s="35">
        <f t="shared" si="14"/>
        <v>3.2245191691946378</v>
      </c>
      <c r="U80" s="158"/>
      <c r="AB80" s="119"/>
      <c r="AI80" s="119"/>
    </row>
    <row r="81" spans="1:42" x14ac:dyDescent="0.25">
      <c r="A81" s="152">
        <v>70</v>
      </c>
      <c r="B81" s="19">
        <f t="shared" si="9"/>
        <v>2091</v>
      </c>
      <c r="C81" s="12">
        <f>'Input Capital &amp; Operating Costs'!C81*'Escalation Sheet'!$E72/'Escalation Sheet'!$E$3</f>
        <v>0</v>
      </c>
      <c r="D81" s="12" t="e">
        <f>'Input Capital &amp; Operating Costs'!#REF!*'Escalation Sheet'!$E72/'Escalation Sheet'!$E$3</f>
        <v>#REF!</v>
      </c>
      <c r="E81" s="12" t="e">
        <f>'Input Capital &amp; Operating Costs'!#REF!*'Escalation Sheet'!$E72/'Escalation Sheet'!$E$3</f>
        <v>#REF!</v>
      </c>
      <c r="F81" s="12" t="e">
        <f>'Input Capital &amp; Operating Costs'!#REF!*'Escalation Sheet'!$E72/'Escalation Sheet'!$E$3</f>
        <v>#REF!</v>
      </c>
      <c r="G81" s="12" t="e">
        <f>'Input Capital &amp; Operating Costs'!#REF!*'Escalation Sheet'!$E72/'Escalation Sheet'!$E$3</f>
        <v>#REF!</v>
      </c>
      <c r="H81" s="12" t="e">
        <f>'Input Capital &amp; Operating Costs'!#REF!*'Escalation Sheet'!$E72/'Escalation Sheet'!$E$3</f>
        <v>#REF!</v>
      </c>
      <c r="J81" s="23">
        <f>'Gen H 8%CCA'!BL85</f>
        <v>71400.089882750166</v>
      </c>
      <c r="L81" s="12">
        <f>'Input Capital &amp; Operating Costs'!D81*'Escalation Sheet'!E72/'Escalation Sheet'!$E$3</f>
        <v>718853.28698967735</v>
      </c>
      <c r="M81" s="23">
        <v>0</v>
      </c>
      <c r="N81" s="23">
        <f t="shared" si="10"/>
        <v>-790253.37687242753</v>
      </c>
      <c r="O81" s="23">
        <f t="shared" si="11"/>
        <v>-16048.079518137454</v>
      </c>
      <c r="P81" s="23">
        <f t="shared" si="12"/>
        <v>-13988524.710735541</v>
      </c>
      <c r="Q81" s="23">
        <f>-NPV($M$1,J82:$J$93)/(1+$M$1)^(B81-$M$3)</f>
        <v>-8958.4614142311711</v>
      </c>
      <c r="R81" s="23">
        <f t="shared" si="13"/>
        <v>-13997483.172149772</v>
      </c>
      <c r="S81" s="34">
        <f>-N81*100/('Generation plant Input'!$D$10*1000000)</f>
        <v>2.8684333098817696</v>
      </c>
      <c r="T81" s="35">
        <f t="shared" si="14"/>
        <v>3.2245191691946378</v>
      </c>
      <c r="U81" s="158"/>
      <c r="AB81" s="119"/>
      <c r="AI81" s="119"/>
    </row>
    <row r="82" spans="1:42" x14ac:dyDescent="0.25">
      <c r="A82" s="152">
        <v>71</v>
      </c>
      <c r="B82" s="19">
        <f t="shared" si="9"/>
        <v>2092</v>
      </c>
      <c r="C82" s="12">
        <f>'Input Capital &amp; Operating Costs'!C82*'Escalation Sheet'!$E73/'Escalation Sheet'!$E$3</f>
        <v>0</v>
      </c>
      <c r="D82" s="12" t="e">
        <f>'Input Capital &amp; Operating Costs'!#REF!*'Escalation Sheet'!$E73/'Escalation Sheet'!$E$3</f>
        <v>#REF!</v>
      </c>
      <c r="E82" s="12" t="e">
        <f>'Input Capital &amp; Operating Costs'!#REF!*'Escalation Sheet'!$E73/'Escalation Sheet'!$E$3</f>
        <v>#REF!</v>
      </c>
      <c r="F82" s="12" t="e">
        <f>'Input Capital &amp; Operating Costs'!#REF!*'Escalation Sheet'!$E73/'Escalation Sheet'!$E$3</f>
        <v>#REF!</v>
      </c>
      <c r="G82" s="12" t="e">
        <f>'Input Capital &amp; Operating Costs'!#REF!*'Escalation Sheet'!$E73/'Escalation Sheet'!$E$3</f>
        <v>#REF!</v>
      </c>
      <c r="H82" s="12" t="e">
        <f>'Input Capital &amp; Operating Costs'!#REF!*'Escalation Sheet'!$E73/'Escalation Sheet'!$E$3</f>
        <v>#REF!</v>
      </c>
      <c r="J82" s="23">
        <f>'Gen H 8%CCA'!BL86</f>
        <v>70173.777602095885</v>
      </c>
      <c r="L82" s="12">
        <f>'Input Capital &amp; Operating Costs'!D82*'Escalation Sheet'!E73/'Escalation Sheet'!$E$3</f>
        <v>731163.7589247406</v>
      </c>
      <c r="M82" s="23">
        <v>0</v>
      </c>
      <c r="N82" s="23">
        <f t="shared" si="10"/>
        <v>-801337.53652683645</v>
      </c>
      <c r="O82" s="23">
        <f t="shared" si="11"/>
        <v>-15379.615553821071</v>
      </c>
      <c r="P82" s="23">
        <f t="shared" si="12"/>
        <v>-14003904.326289361</v>
      </c>
      <c r="Q82" s="23">
        <f>-NPV($M$1,J83:$J$93)/(1+$M$1)^(B82-$M$3)</f>
        <v>-7611.6560141531336</v>
      </c>
      <c r="R82" s="23">
        <f t="shared" si="13"/>
        <v>-14011515.982303515</v>
      </c>
      <c r="S82" s="34">
        <f>-N82*100/('Generation plant Input'!$D$10*1000000)</f>
        <v>2.9086661942897876</v>
      </c>
      <c r="T82" s="35">
        <f t="shared" si="14"/>
        <v>3.2245191691946378</v>
      </c>
      <c r="U82" s="158"/>
      <c r="AB82" s="119"/>
      <c r="AI82" s="119"/>
    </row>
    <row r="83" spans="1:42" x14ac:dyDescent="0.25">
      <c r="A83" s="152">
        <v>72</v>
      </c>
      <c r="B83" s="19">
        <f t="shared" si="9"/>
        <v>2093</v>
      </c>
      <c r="C83" s="12">
        <f>'Input Capital &amp; Operating Costs'!C83*'Escalation Sheet'!$E74/'Escalation Sheet'!$E$3</f>
        <v>0</v>
      </c>
      <c r="D83" s="12" t="e">
        <f>'Input Capital &amp; Operating Costs'!#REF!*'Escalation Sheet'!$E74/'Escalation Sheet'!$E$3</f>
        <v>#REF!</v>
      </c>
      <c r="E83" s="12" t="e">
        <f>'Input Capital &amp; Operating Costs'!#REF!*'Escalation Sheet'!$E74/'Escalation Sheet'!$E$3</f>
        <v>#REF!</v>
      </c>
      <c r="F83" s="12" t="e">
        <f>'Input Capital &amp; Operating Costs'!#REF!*'Escalation Sheet'!$E74/'Escalation Sheet'!$E$3</f>
        <v>#REF!</v>
      </c>
      <c r="G83" s="12" t="e">
        <f>'Input Capital &amp; Operating Costs'!#REF!*'Escalation Sheet'!$E74/'Escalation Sheet'!$E$3</f>
        <v>#REF!</v>
      </c>
      <c r="H83" s="12" t="e">
        <f>'Input Capital &amp; Operating Costs'!#REF!*'Escalation Sheet'!$E74/'Escalation Sheet'!$E$3</f>
        <v>#REF!</v>
      </c>
      <c r="J83" s="23">
        <f>'Gen H 8%CCA'!BL87</f>
        <v>64156.923362430665</v>
      </c>
      <c r="L83" s="12">
        <f>'Input Capital &amp; Operating Costs'!D83*'Escalation Sheet'!E74/'Escalation Sheet'!$E$3</f>
        <v>743685.04956510395</v>
      </c>
      <c r="M83" s="23">
        <v>0</v>
      </c>
      <c r="N83" s="23">
        <f t="shared" si="10"/>
        <v>-807841.9729275346</v>
      </c>
      <c r="O83" s="23">
        <f t="shared" si="11"/>
        <v>-14653.106041079807</v>
      </c>
      <c r="P83" s="23">
        <f t="shared" si="12"/>
        <v>-14018557.432330441</v>
      </c>
      <c r="Q83" s="23">
        <f>-NPV($M$1,J84:$J$93)/(1+$M$1)^(B83-$M$3)</f>
        <v>-6447.9405440441587</v>
      </c>
      <c r="R83" s="23">
        <f t="shared" si="13"/>
        <v>-14025005.372874485</v>
      </c>
      <c r="S83" s="34">
        <f>-N83*100/('Generation plant Input'!$D$10*1000000)</f>
        <v>2.9322757638023034</v>
      </c>
      <c r="T83" s="35">
        <f t="shared" si="14"/>
        <v>3.2245191691946378</v>
      </c>
      <c r="U83" s="158"/>
      <c r="AB83" s="119"/>
      <c r="AI83" s="119"/>
    </row>
    <row r="84" spans="1:42" x14ac:dyDescent="0.25">
      <c r="A84" s="152">
        <v>73</v>
      </c>
      <c r="B84" s="19">
        <f t="shared" si="9"/>
        <v>2094</v>
      </c>
      <c r="C84" s="12">
        <f>'Input Capital &amp; Operating Costs'!C84*'Escalation Sheet'!$E75/'Escalation Sheet'!$E$3</f>
        <v>0</v>
      </c>
      <c r="D84" s="12" t="e">
        <f>'Input Capital &amp; Operating Costs'!#REF!*'Escalation Sheet'!$E75/'Escalation Sheet'!$E$3</f>
        <v>#REF!</v>
      </c>
      <c r="E84" s="12" t="e">
        <f>'Input Capital &amp; Operating Costs'!#REF!*'Escalation Sheet'!$E75/'Escalation Sheet'!$E$3</f>
        <v>#REF!</v>
      </c>
      <c r="F84" s="12" t="e">
        <f>'Input Capital &amp; Operating Costs'!#REF!*'Escalation Sheet'!$E75/'Escalation Sheet'!$E$3</f>
        <v>#REF!</v>
      </c>
      <c r="G84" s="12" t="e">
        <f>'Input Capital &amp; Operating Costs'!#REF!*'Escalation Sheet'!$E75/'Escalation Sheet'!$E$3</f>
        <v>#REF!</v>
      </c>
      <c r="H84" s="12" t="e">
        <f>'Input Capital &amp; Operating Costs'!#REF!*'Escalation Sheet'!$E75/'Escalation Sheet'!$E$3</f>
        <v>#REF!</v>
      </c>
      <c r="J84" s="23">
        <f>'Gen H 8%CCA'!BL88</f>
        <v>60738.02027860083</v>
      </c>
      <c r="L84" s="12">
        <f>'Input Capital &amp; Operating Costs'!D84*'Escalation Sheet'!E75/'Escalation Sheet'!$E$3</f>
        <v>756420.76921317843</v>
      </c>
      <c r="M84" s="23">
        <v>0</v>
      </c>
      <c r="N84" s="23">
        <f t="shared" si="10"/>
        <v>-817158.78949177929</v>
      </c>
      <c r="O84" s="23">
        <f t="shared" si="11"/>
        <v>-14008.222154076277</v>
      </c>
      <c r="P84" s="23">
        <f t="shared" si="12"/>
        <v>-14032565.654484518</v>
      </c>
      <c r="Q84" s="23">
        <f>-NPV($M$1,J85:$J$93)/(1+$M$1)^(B84-$M$3)</f>
        <v>-5406.7332631549789</v>
      </c>
      <c r="R84" s="23">
        <f t="shared" si="13"/>
        <v>-14037972.387747673</v>
      </c>
      <c r="S84" s="34">
        <f>-N84*100/('Generation plant Input'!$D$10*1000000)</f>
        <v>2.9660936097705242</v>
      </c>
      <c r="T84" s="35">
        <f t="shared" si="14"/>
        <v>3.2245191691946378</v>
      </c>
      <c r="U84" s="158"/>
      <c r="AB84" s="119"/>
      <c r="AI84" s="119"/>
    </row>
    <row r="85" spans="1:42" x14ac:dyDescent="0.25">
      <c r="A85" s="152">
        <v>74</v>
      </c>
      <c r="B85" s="19">
        <f t="shared" si="9"/>
        <v>2095</v>
      </c>
      <c r="C85" s="12">
        <f>'Input Capital &amp; Operating Costs'!C85*'Escalation Sheet'!$E76/'Escalation Sheet'!$E$3</f>
        <v>0</v>
      </c>
      <c r="D85" s="12" t="e">
        <f>'Input Capital &amp; Operating Costs'!#REF!*'Escalation Sheet'!$E76/'Escalation Sheet'!$E$3</f>
        <v>#REF!</v>
      </c>
      <c r="E85" s="12" t="e">
        <f>'Input Capital &amp; Operating Costs'!#REF!*'Escalation Sheet'!$E76/'Escalation Sheet'!$E$3</f>
        <v>#REF!</v>
      </c>
      <c r="F85" s="12" t="e">
        <f>'Input Capital &amp; Operating Costs'!#REF!*'Escalation Sheet'!$E76/'Escalation Sheet'!$E$3</f>
        <v>#REF!</v>
      </c>
      <c r="G85" s="12" t="e">
        <f>'Input Capital &amp; Operating Costs'!#REF!*'Escalation Sheet'!$E76/'Escalation Sheet'!$E$3</f>
        <v>#REF!</v>
      </c>
      <c r="H85" s="12" t="e">
        <f>'Input Capital &amp; Operating Costs'!#REF!*'Escalation Sheet'!$E76/'Escalation Sheet'!$E$3</f>
        <v>#REF!</v>
      </c>
      <c r="J85" s="23">
        <f>'Gen H 8%CCA'!BL89</f>
        <v>79338.607678384738</v>
      </c>
      <c r="L85" s="12">
        <f>'Input Capital &amp; Operating Costs'!D85*'Escalation Sheet'!E76/'Escalation Sheet'!$E$3</f>
        <v>769374.58999835281</v>
      </c>
      <c r="M85" s="23">
        <v>0</v>
      </c>
      <c r="N85" s="23">
        <f t="shared" si="10"/>
        <v>-848713.19767673756</v>
      </c>
      <c r="O85" s="23">
        <f t="shared" si="11"/>
        <v>-13750.25667998799</v>
      </c>
      <c r="P85" s="23">
        <f t="shared" si="12"/>
        <v>-14046315.911164505</v>
      </c>
      <c r="Q85" s="23">
        <f>-NPV($M$1,J86:$J$93)/(1+$M$1)^(B85-$M$3)</f>
        <v>-4121.3447205979046</v>
      </c>
      <c r="R85" s="23">
        <f t="shared" si="13"/>
        <v>-14050437.255885104</v>
      </c>
      <c r="S85" s="34">
        <f>-N85*100/('Generation plant Input'!$D$10*1000000)</f>
        <v>3.0806286667032219</v>
      </c>
      <c r="T85" s="35">
        <f t="shared" si="14"/>
        <v>3.2245191691946378</v>
      </c>
      <c r="U85" s="158"/>
      <c r="AB85" s="119"/>
      <c r="AI85" s="119"/>
    </row>
    <row r="86" spans="1:42" x14ac:dyDescent="0.25">
      <c r="A86" s="152">
        <v>75</v>
      </c>
      <c r="B86" s="19">
        <f t="shared" si="9"/>
        <v>2096</v>
      </c>
      <c r="C86" s="12">
        <f>'Input Capital &amp; Operating Costs'!C86*'Escalation Sheet'!$E77/'Escalation Sheet'!$E$3</f>
        <v>0</v>
      </c>
      <c r="D86" s="12" t="e">
        <f>'Input Capital &amp; Operating Costs'!#REF!*'Escalation Sheet'!$E77/'Escalation Sheet'!$E$3</f>
        <v>#REF!</v>
      </c>
      <c r="E86" s="12" t="e">
        <f>'Input Capital &amp; Operating Costs'!#REF!*'Escalation Sheet'!$E77/'Escalation Sheet'!$E$3</f>
        <v>#REF!</v>
      </c>
      <c r="F86" s="12" t="e">
        <f>'Input Capital &amp; Operating Costs'!#REF!*'Escalation Sheet'!$E77/'Escalation Sheet'!$E$3</f>
        <v>#REF!</v>
      </c>
      <c r="G86" s="12" t="e">
        <f>'Input Capital &amp; Operating Costs'!#REF!*'Escalation Sheet'!$E77/'Escalation Sheet'!$E$3</f>
        <v>#REF!</v>
      </c>
      <c r="H86" s="12" t="e">
        <f>'Input Capital &amp; Operating Costs'!#REF!*'Escalation Sheet'!$E77/'Escalation Sheet'!$E$3</f>
        <v>#REF!</v>
      </c>
      <c r="J86" s="23">
        <f>'Gen H 8%CCA'!BL90</f>
        <v>51034.829632364621</v>
      </c>
      <c r="L86" s="12">
        <f>'Input Capital &amp; Operating Costs'!D86*'Escalation Sheet'!E77/'Escalation Sheet'!$E$3</f>
        <v>782550.24693579064</v>
      </c>
      <c r="M86" s="23">
        <v>0</v>
      </c>
      <c r="N86" s="23">
        <f t="shared" si="10"/>
        <v>-833585.07656815532</v>
      </c>
      <c r="O86" s="23">
        <f t="shared" si="11"/>
        <v>-12763.596502678694</v>
      </c>
      <c r="P86" s="23">
        <f t="shared" si="12"/>
        <v>-14059079.507667184</v>
      </c>
      <c r="Q86" s="23">
        <f>-NPV($M$1,J87:$J$93)/(1+$M$1)^(B86-$M$3)</f>
        <v>-3339.9152164947409</v>
      </c>
      <c r="R86" s="23">
        <f t="shared" si="13"/>
        <v>-14062419.422883678</v>
      </c>
      <c r="S86" s="34">
        <f>-N86*100/('Generation plant Input'!$D$10*1000000)</f>
        <v>3.0257171563272425</v>
      </c>
      <c r="T86" s="35">
        <f t="shared" si="14"/>
        <v>3.2245191691946378</v>
      </c>
      <c r="U86" s="158"/>
      <c r="AB86" s="119"/>
      <c r="AI86" s="119"/>
    </row>
    <row r="87" spans="1:42" x14ac:dyDescent="0.25">
      <c r="A87" s="152">
        <v>76</v>
      </c>
      <c r="B87" s="19">
        <f t="shared" si="9"/>
        <v>2097</v>
      </c>
      <c r="C87" s="12">
        <f>'Input Capital &amp; Operating Costs'!C87*'Escalation Sheet'!$E78/'Escalation Sheet'!$E$3</f>
        <v>0</v>
      </c>
      <c r="D87" s="12" t="e">
        <f>'Input Capital &amp; Operating Costs'!#REF!*'Escalation Sheet'!$E78/'Escalation Sheet'!$E$3</f>
        <v>#REF!</v>
      </c>
      <c r="E87" s="12" t="e">
        <f>'Input Capital &amp; Operating Costs'!#REF!*'Escalation Sheet'!$E78/'Escalation Sheet'!$E$3</f>
        <v>#REF!</v>
      </c>
      <c r="F87" s="12" t="e">
        <f>'Input Capital &amp; Operating Costs'!#REF!*'Escalation Sheet'!$E78/'Escalation Sheet'!$E$3</f>
        <v>#REF!</v>
      </c>
      <c r="G87" s="12" t="e">
        <f>'Input Capital &amp; Operating Costs'!#REF!*'Escalation Sheet'!$E78/'Escalation Sheet'!$E$3</f>
        <v>#REF!</v>
      </c>
      <c r="H87" s="12" t="e">
        <f>'Input Capital &amp; Operating Costs'!#REF!*'Escalation Sheet'!$E78/'Escalation Sheet'!$E$3</f>
        <v>#REF!</v>
      </c>
      <c r="J87" s="23">
        <f>'Gen H 8%CCA'!BL91</f>
        <v>73988.297025246371</v>
      </c>
      <c r="L87" s="12">
        <f>'Input Capital &amp; Operating Costs'!D87*'Escalation Sheet'!E78/'Escalation Sheet'!$E$3</f>
        <v>795951.53900335869</v>
      </c>
      <c r="M87" s="23">
        <v>0</v>
      </c>
      <c r="N87" s="23">
        <f t="shared" si="10"/>
        <v>-869939.836028605</v>
      </c>
      <c r="O87" s="23">
        <f t="shared" si="11"/>
        <v>-12588.837840684231</v>
      </c>
      <c r="P87" s="23">
        <f t="shared" si="12"/>
        <v>-14071668.345507868</v>
      </c>
      <c r="Q87" s="23">
        <f>-NPV($M$1,J88:$J$93)/(1+$M$1)^(B87-$M$3)</f>
        <v>-2269.2358030639252</v>
      </c>
      <c r="R87" s="23">
        <f t="shared" si="13"/>
        <v>-14073937.581310932</v>
      </c>
      <c r="S87" s="34">
        <f>-N87*100/('Generation plant Input'!$D$10*1000000)</f>
        <v>3.1576763558207075</v>
      </c>
      <c r="T87" s="35">
        <f t="shared" si="14"/>
        <v>3.2245191691946378</v>
      </c>
      <c r="U87" s="158"/>
      <c r="AB87" s="119"/>
      <c r="AI87" s="119"/>
    </row>
    <row r="88" spans="1:42" x14ac:dyDescent="0.25">
      <c r="A88" s="152">
        <v>77</v>
      </c>
      <c r="B88" s="19">
        <f t="shared" si="9"/>
        <v>2098</v>
      </c>
      <c r="C88" s="12">
        <f>'Input Capital &amp; Operating Costs'!C88*'Escalation Sheet'!$E79/'Escalation Sheet'!$E$3</f>
        <v>0</v>
      </c>
      <c r="D88" s="12" t="e">
        <f>'Input Capital &amp; Operating Costs'!#REF!*'Escalation Sheet'!$E79/'Escalation Sheet'!$E$3</f>
        <v>#REF!</v>
      </c>
      <c r="E88" s="12" t="e">
        <f>'Input Capital &amp; Operating Costs'!#REF!*'Escalation Sheet'!$E79/'Escalation Sheet'!$E$3</f>
        <v>#REF!</v>
      </c>
      <c r="F88" s="12" t="e">
        <f>'Input Capital &amp; Operating Costs'!#REF!*'Escalation Sheet'!$E79/'Escalation Sheet'!$E$3</f>
        <v>#REF!</v>
      </c>
      <c r="G88" s="12" t="e">
        <f>'Input Capital &amp; Operating Costs'!#REF!*'Escalation Sheet'!$E79/'Escalation Sheet'!$E$3</f>
        <v>#REF!</v>
      </c>
      <c r="H88" s="12" t="e">
        <f>'Input Capital &amp; Operating Costs'!#REF!*'Escalation Sheet'!$E79/'Escalation Sheet'!$E$3</f>
        <v>#REF!</v>
      </c>
      <c r="J88" s="23">
        <f>'Gen H 8%CCA'!BL92</f>
        <v>41686.951674519332</v>
      </c>
      <c r="L88" s="12">
        <f>'Input Capital &amp; Operating Costs'!D88*'Escalation Sheet'!E79/'Escalation Sheet'!$E$3</f>
        <v>809582.33023699734</v>
      </c>
      <c r="M88" s="23">
        <v>0</v>
      </c>
      <c r="N88" s="23">
        <f t="shared" si="10"/>
        <v>-851269.28191151668</v>
      </c>
      <c r="O88" s="23">
        <f t="shared" si="11"/>
        <v>-11642.243240270853</v>
      </c>
      <c r="P88" s="23">
        <f t="shared" si="12"/>
        <v>-14083310.588748138</v>
      </c>
      <c r="Q88" s="23">
        <f>-NPV($M$1,J89:$J$93)/(1+$M$1)^(B88-$M$3)</f>
        <v>-1699.111117899241</v>
      </c>
      <c r="R88" s="23">
        <f t="shared" si="13"/>
        <v>-14085009.699866038</v>
      </c>
      <c r="S88" s="34">
        <f>-N88*100/('Generation plant Input'!$D$10*1000000)</f>
        <v>3.0899066494065939</v>
      </c>
      <c r="T88" s="35">
        <f t="shared" si="14"/>
        <v>3.2245191691946378</v>
      </c>
      <c r="U88" s="158"/>
      <c r="AB88" s="119"/>
      <c r="AI88" s="119"/>
    </row>
    <row r="89" spans="1:42" x14ac:dyDescent="0.25">
      <c r="A89" s="152">
        <v>78</v>
      </c>
      <c r="B89" s="19">
        <f t="shared" si="9"/>
        <v>2099</v>
      </c>
      <c r="C89" s="12">
        <f>'Input Capital &amp; Operating Costs'!C89*'Escalation Sheet'!$E80/'Escalation Sheet'!$E$3</f>
        <v>0</v>
      </c>
      <c r="D89" s="12" t="e">
        <f>'Input Capital &amp; Operating Costs'!#REF!*'Escalation Sheet'!$E80/'Escalation Sheet'!$E$3</f>
        <v>#REF!</v>
      </c>
      <c r="E89" s="12" t="e">
        <f>'Input Capital &amp; Operating Costs'!#REF!*'Escalation Sheet'!$E80/'Escalation Sheet'!$E$3</f>
        <v>#REF!</v>
      </c>
      <c r="F89" s="12" t="e">
        <f>'Input Capital &amp; Operating Costs'!#REF!*'Escalation Sheet'!$E80/'Escalation Sheet'!$E$3</f>
        <v>#REF!</v>
      </c>
      <c r="G89" s="12" t="e">
        <f>'Input Capital &amp; Operating Costs'!#REF!*'Escalation Sheet'!$E80/'Escalation Sheet'!$E$3</f>
        <v>#REF!</v>
      </c>
      <c r="H89" s="12" t="e">
        <f>'Input Capital &amp; Operating Costs'!#REF!*'Escalation Sheet'!$E80/'Escalation Sheet'!$E$3</f>
        <v>#REF!</v>
      </c>
      <c r="J89" s="23">
        <f>'Gen H 8%CCA'!BL93</f>
        <v>39218.056347523067</v>
      </c>
      <c r="L89" s="12">
        <f>'Input Capital &amp; Operating Costs'!D89*'Escalation Sheet'!E80/'Escalation Sheet'!$E$3</f>
        <v>823446.55084485095</v>
      </c>
      <c r="M89" s="23">
        <v>0</v>
      </c>
      <c r="N89" s="23">
        <f t="shared" si="10"/>
        <v>-862664.60719237407</v>
      </c>
      <c r="O89" s="23">
        <f t="shared" si="11"/>
        <v>-11150.259444054534</v>
      </c>
      <c r="P89" s="23">
        <f t="shared" si="12"/>
        <v>-14094460.848192193</v>
      </c>
      <c r="Q89" s="23">
        <f>-NPV($M$1,J90:$J$93)/(1+$M$1)^(B89-$M$3)</f>
        <v>-1192.203219371168</v>
      </c>
      <c r="R89" s="23">
        <f t="shared" si="13"/>
        <v>-14095653.051411564</v>
      </c>
      <c r="S89" s="34">
        <f>-N89*100/('Generation plant Input'!$D$10*1000000)</f>
        <v>3.1312689916238621</v>
      </c>
      <c r="T89" s="35">
        <f t="shared" si="14"/>
        <v>3.2245191691946378</v>
      </c>
      <c r="U89" s="158"/>
      <c r="AB89" s="119"/>
      <c r="AI89" s="119"/>
    </row>
    <row r="90" spans="1:42" x14ac:dyDescent="0.25">
      <c r="A90" s="152">
        <v>79</v>
      </c>
      <c r="B90" s="19">
        <f t="shared" si="9"/>
        <v>2100</v>
      </c>
      <c r="C90" s="12">
        <f>'Input Capital &amp; Operating Costs'!C90*'Escalation Sheet'!$E81/'Escalation Sheet'!$E$3</f>
        <v>0</v>
      </c>
      <c r="D90" s="12" t="e">
        <f>'Input Capital &amp; Operating Costs'!#REF!*'Escalation Sheet'!$E81/'Escalation Sheet'!$E$3</f>
        <v>#REF!</v>
      </c>
      <c r="E90" s="12" t="e">
        <f>'Input Capital &amp; Operating Costs'!#REF!*'Escalation Sheet'!$E81/'Escalation Sheet'!$E$3</f>
        <v>#REF!</v>
      </c>
      <c r="F90" s="12" t="e">
        <f>'Input Capital &amp; Operating Costs'!#REF!*'Escalation Sheet'!$E81/'Escalation Sheet'!$E$3</f>
        <v>#REF!</v>
      </c>
      <c r="G90" s="12" t="e">
        <f>'Input Capital &amp; Operating Costs'!#REF!*'Escalation Sheet'!$E81/'Escalation Sheet'!$E$3</f>
        <v>#REF!</v>
      </c>
      <c r="H90" s="12" t="e">
        <f>'Input Capital &amp; Operating Costs'!#REF!*'Escalation Sheet'!$E81/'Escalation Sheet'!$E$3</f>
        <v>#REF!</v>
      </c>
      <c r="J90" s="23">
        <f>'Gen H 8%CCA'!BL94</f>
        <v>36753.184926436108</v>
      </c>
      <c r="L90" s="12">
        <f>'Input Capital &amp; Operating Costs'!D90*'Escalation Sheet'!E81/'Escalation Sheet'!$E$3</f>
        <v>837548.19834047661</v>
      </c>
      <c r="M90" s="23">
        <v>0</v>
      </c>
      <c r="N90" s="23">
        <f t="shared" si="10"/>
        <v>-874301.38326691277</v>
      </c>
      <c r="O90" s="23">
        <f t="shared" si="11"/>
        <v>-10680.152238219825</v>
      </c>
      <c r="P90" s="23">
        <f t="shared" si="12"/>
        <v>-14105141.000430413</v>
      </c>
      <c r="Q90" s="23">
        <f>-NPV($M$1,J91:$J$93)/(1+$M$1)^(B90-$M$3)</f>
        <v>-743.23948928182688</v>
      </c>
      <c r="R90" s="23">
        <f t="shared" si="13"/>
        <v>-14105884.239919694</v>
      </c>
      <c r="S90" s="34">
        <f>-N90*100/('Generation plant Input'!$D$10*1000000)</f>
        <v>3.1735077432555814</v>
      </c>
      <c r="T90" s="35">
        <f t="shared" si="14"/>
        <v>3.2245191691946378</v>
      </c>
      <c r="U90" s="158"/>
      <c r="AB90" s="119"/>
      <c r="AI90" s="119"/>
    </row>
    <row r="91" spans="1:42" x14ac:dyDescent="0.25">
      <c r="A91" s="152">
        <v>80</v>
      </c>
      <c r="B91" s="19">
        <f t="shared" si="9"/>
        <v>2101</v>
      </c>
      <c r="C91" s="12">
        <f>'Input Capital &amp; Operating Costs'!C91*'Escalation Sheet'!$E82/'Escalation Sheet'!$E$3</f>
        <v>0</v>
      </c>
      <c r="D91" s="12" t="e">
        <f>'Input Capital &amp; Operating Costs'!#REF!*'Escalation Sheet'!$E82/'Escalation Sheet'!$E$3</f>
        <v>#REF!</v>
      </c>
      <c r="E91" s="12" t="e">
        <f>'Input Capital &amp; Operating Costs'!#REF!*'Escalation Sheet'!$E82/'Escalation Sheet'!$E$3</f>
        <v>#REF!</v>
      </c>
      <c r="F91" s="12" t="e">
        <f>'Input Capital &amp; Operating Costs'!#REF!*'Escalation Sheet'!$E82/'Escalation Sheet'!$E$3</f>
        <v>#REF!</v>
      </c>
      <c r="G91" s="12" t="e">
        <f>'Input Capital &amp; Operating Costs'!#REF!*'Escalation Sheet'!$E82/'Escalation Sheet'!$E$3</f>
        <v>#REF!</v>
      </c>
      <c r="H91" s="12" t="e">
        <f>'Input Capital &amp; Operating Costs'!#REF!*'Escalation Sheet'!$E82/'Escalation Sheet'!$E$3</f>
        <v>#REF!</v>
      </c>
      <c r="J91" s="23">
        <f>'Gen H 8%CCA'!BL95</f>
        <v>34292.015498785724</v>
      </c>
      <c r="L91" s="12">
        <f>'Input Capital &amp; Operating Costs'!D91*'Escalation Sheet'!E82/'Escalation Sheet'!$E$3</f>
        <v>851891.33869545872</v>
      </c>
      <c r="M91" s="23">
        <v>0</v>
      </c>
      <c r="N91" s="23">
        <f t="shared" si="10"/>
        <v>-886183.35419424449</v>
      </c>
      <c r="O91" s="23">
        <f t="shared" si="11"/>
        <v>-10230.883787045384</v>
      </c>
      <c r="P91" s="23">
        <f t="shared" si="12"/>
        <v>-14115371.884217458</v>
      </c>
      <c r="Q91" s="23">
        <f>-NPV($M$1,J92:$J$93)/(1+$M$1)^(B91-$M$3)</f>
        <v>-347.34215750376353</v>
      </c>
      <c r="R91" s="23">
        <f t="shared" si="13"/>
        <v>-14115719.226374961</v>
      </c>
      <c r="S91" s="34">
        <f>-N91*100/('Generation plant Input'!$D$10*1000000)</f>
        <v>3.2166364943529744</v>
      </c>
      <c r="T91" s="35">
        <f t="shared" si="14"/>
        <v>3.2245191691946378</v>
      </c>
      <c r="U91" s="158"/>
      <c r="AB91" s="119"/>
      <c r="AI91" s="119"/>
    </row>
    <row r="92" spans="1:42" x14ac:dyDescent="0.25">
      <c r="A92" s="152">
        <v>81</v>
      </c>
      <c r="B92" s="19">
        <f t="shared" si="9"/>
        <v>2102</v>
      </c>
      <c r="C92" s="12">
        <f>'Input Capital &amp; Operating Costs'!C92*'Escalation Sheet'!$E83/'Escalation Sheet'!$E$3</f>
        <v>0</v>
      </c>
      <c r="D92" s="12" t="e">
        <f>'Input Capital &amp; Operating Costs'!#REF!*'Escalation Sheet'!$E83/'Escalation Sheet'!$E$3</f>
        <v>#REF!</v>
      </c>
      <c r="E92" s="12" t="e">
        <f>'Input Capital &amp; Operating Costs'!#REF!*'Escalation Sheet'!$E83/'Escalation Sheet'!$E$3</f>
        <v>#REF!</v>
      </c>
      <c r="F92" s="12" t="e">
        <f>'Input Capital &amp; Operating Costs'!#REF!*'Escalation Sheet'!$E83/'Escalation Sheet'!$E$3</f>
        <v>#REF!</v>
      </c>
      <c r="G92" s="12" t="e">
        <f>'Input Capital &amp; Operating Costs'!#REF!*'Escalation Sheet'!$E83/'Escalation Sheet'!$E$3</f>
        <v>#REF!</v>
      </c>
      <c r="H92" s="12" t="e">
        <f>'Input Capital &amp; Operating Costs'!#REF!*'Escalation Sheet'!$E83/'Escalation Sheet'!$E$3</f>
        <v>#REF!</v>
      </c>
      <c r="J92" s="23">
        <f>'Gen H 8%CCA'!BL96</f>
        <v>31834.251905096971</v>
      </c>
      <c r="L92" s="12">
        <f>'Input Capital &amp; Operating Costs'!D92*'Escalation Sheet'!E83/'Escalation Sheet'!$E$3</f>
        <v>866480.10751176463</v>
      </c>
      <c r="M92" s="23">
        <v>0</v>
      </c>
      <c r="N92" s="23">
        <f t="shared" si="10"/>
        <v>-898314.35941686155</v>
      </c>
      <c r="O92" s="23">
        <f t="shared" si="11"/>
        <v>-9801.4694564412275</v>
      </c>
      <c r="P92" s="23">
        <f t="shared" si="12"/>
        <v>-14125173.3536739</v>
      </c>
      <c r="Q92" s="23">
        <f>-NPV($M$1,J93:$J$93)/(1+$M$1)^(B92-$M$3)</f>
        <v>0</v>
      </c>
      <c r="R92" s="23">
        <f t="shared" si="13"/>
        <v>-14125173.3536739</v>
      </c>
      <c r="S92" s="34">
        <f>-N92*100/('Generation plant Input'!$D$10*1000000)</f>
        <v>3.2606691811864303</v>
      </c>
      <c r="T92" s="35">
        <f t="shared" si="14"/>
        <v>3.2245191691946378</v>
      </c>
      <c r="U92" s="158"/>
      <c r="AB92" s="119"/>
      <c r="AI92" s="119"/>
    </row>
    <row r="93" spans="1:42" x14ac:dyDescent="0.25">
      <c r="B93" s="19"/>
      <c r="C93" s="159"/>
      <c r="D93" s="12"/>
      <c r="E93" s="12"/>
      <c r="F93" s="12"/>
      <c r="G93" s="12"/>
      <c r="H93" s="12"/>
      <c r="J93" s="23"/>
      <c r="L93" s="12"/>
      <c r="M93" s="23"/>
      <c r="N93" s="23"/>
      <c r="O93" s="23"/>
      <c r="P93" s="23"/>
      <c r="Q93" s="23"/>
      <c r="R93" s="23"/>
      <c r="S93" s="34">
        <v>0</v>
      </c>
      <c r="T93" s="160"/>
      <c r="U93" s="158"/>
      <c r="V93" s="119"/>
      <c r="W93" s="119"/>
      <c r="X93" s="119"/>
      <c r="Y93" s="119"/>
      <c r="Z93" s="126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</row>
    <row r="94" spans="1:42" x14ac:dyDescent="0.25">
      <c r="A94" s="129" t="s">
        <v>115</v>
      </c>
      <c r="B94" s="19"/>
      <c r="C94" s="159"/>
      <c r="D94" s="12"/>
      <c r="E94" s="12"/>
      <c r="F94" s="12"/>
      <c r="G94" s="12"/>
      <c r="H94" s="12"/>
      <c r="J94" s="23"/>
      <c r="L94" s="12"/>
      <c r="M94" s="23"/>
      <c r="N94" s="23"/>
      <c r="O94" s="23"/>
      <c r="P94" s="23"/>
      <c r="Q94" s="23"/>
      <c r="R94" s="23"/>
      <c r="U94" s="158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</row>
  </sheetData>
  <mergeCells count="11">
    <mergeCell ref="A5:T5"/>
    <mergeCell ref="T7:T10"/>
    <mergeCell ref="P7:P10"/>
    <mergeCell ref="Q7:Q10"/>
    <mergeCell ref="R7:R10"/>
    <mergeCell ref="S7:S10"/>
    <mergeCell ref="M7:M9"/>
    <mergeCell ref="O7:O9"/>
    <mergeCell ref="N7:N9"/>
    <mergeCell ref="L7:L9"/>
    <mergeCell ref="J7:J9"/>
  </mergeCells>
  <phoneticPr fontId="0" type="noConversion"/>
  <pageMargins left="0.75" right="0.75" top="1" bottom="1" header="0.5" footer="0.5"/>
  <pageSetup paperSize="5" scale="83" fitToHeight="2" orientation="landscape" r:id="rId1"/>
  <headerFooter alignWithMargins="0">
    <oddFooter>&amp;L&amp;F&amp;R&amp;D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G88"/>
  <sheetViews>
    <sheetView workbookViewId="0">
      <selection activeCell="I7" sqref="I7"/>
    </sheetView>
  </sheetViews>
  <sheetFormatPr defaultRowHeight="15" x14ac:dyDescent="0.25"/>
  <cols>
    <col min="1" max="1" width="0.85546875" style="10" customWidth="1"/>
    <col min="2" max="2" width="9.28515625" style="10" bestFit="1" customWidth="1"/>
    <col min="3" max="3" width="10.28515625" style="10" bestFit="1" customWidth="1"/>
    <col min="4" max="4" width="9.28515625" style="10" bestFit="1" customWidth="1"/>
    <col min="5" max="5" width="12.28515625" style="10" customWidth="1"/>
    <col min="6" max="6" width="11.42578125" style="10" customWidth="1"/>
    <col min="7" max="7" width="13.42578125" style="10" customWidth="1"/>
    <col min="8" max="8" width="12.42578125" style="10" customWidth="1"/>
    <col min="9" max="16384" width="9.140625" style="10"/>
  </cols>
  <sheetData>
    <row r="1" spans="2:7" ht="6" customHeight="1" x14ac:dyDescent="0.25"/>
    <row r="2" spans="2:7" x14ac:dyDescent="0.25">
      <c r="B2" s="191" t="s">
        <v>76</v>
      </c>
      <c r="C2" s="191"/>
      <c r="D2" s="191"/>
      <c r="E2" s="191"/>
      <c r="F2" s="191"/>
      <c r="G2" s="191"/>
    </row>
    <row r="3" spans="2:7" x14ac:dyDescent="0.25">
      <c r="B3" s="119"/>
      <c r="C3" s="119"/>
      <c r="D3" s="119"/>
      <c r="E3" s="119"/>
      <c r="F3" s="119"/>
      <c r="G3" s="119"/>
    </row>
    <row r="4" spans="2:7" x14ac:dyDescent="0.25">
      <c r="B4" s="192" t="s">
        <v>56</v>
      </c>
      <c r="C4" s="190" t="s">
        <v>61</v>
      </c>
      <c r="D4" s="190" t="s">
        <v>30</v>
      </c>
      <c r="E4" s="190" t="s">
        <v>67</v>
      </c>
      <c r="F4" s="190" t="s">
        <v>119</v>
      </c>
      <c r="G4" s="190" t="s">
        <v>139</v>
      </c>
    </row>
    <row r="5" spans="2:7" x14ac:dyDescent="0.25">
      <c r="B5" s="192"/>
      <c r="C5" s="190"/>
      <c r="D5" s="190"/>
      <c r="E5" s="190"/>
      <c r="F5" s="190"/>
      <c r="G5" s="190"/>
    </row>
    <row r="6" spans="2:7" x14ac:dyDescent="0.25">
      <c r="B6" s="192"/>
      <c r="C6" s="190"/>
      <c r="D6" s="190"/>
      <c r="E6" s="190"/>
      <c r="F6" s="190"/>
      <c r="G6" s="190"/>
    </row>
    <row r="7" spans="2:7" x14ac:dyDescent="0.25">
      <c r="B7" s="119"/>
      <c r="C7" s="119"/>
      <c r="D7" s="119"/>
      <c r="E7" s="119"/>
      <c r="F7" s="121"/>
      <c r="G7" s="121"/>
    </row>
    <row r="8" spans="2:7" x14ac:dyDescent="0.25">
      <c r="B8" s="128">
        <f>'Levelized PV Future Prod'!B12</f>
        <v>2022</v>
      </c>
      <c r="C8" s="124">
        <v>0</v>
      </c>
      <c r="D8" s="124">
        <f>C8/(1+'Levelized PV Future Prod'!$M$1)^('Levelized PV Future Prod'!B12-'Levelized PV Future Prod'!$M$3)</f>
        <v>0</v>
      </c>
      <c r="E8" s="125">
        <f>D8</f>
        <v>0</v>
      </c>
      <c r="F8" s="126">
        <f>C8/'Generation plant Input'!$D$8/10000</f>
        <v>0</v>
      </c>
      <c r="G8" s="123">
        <v>0</v>
      </c>
    </row>
    <row r="9" spans="2:7" x14ac:dyDescent="0.25">
      <c r="B9" s="128">
        <f>'Levelized PV Future Prod'!B13</f>
        <v>2023</v>
      </c>
      <c r="C9" s="124">
        <f>'Generation plant Input'!$D$8*'Marginal Supply Costs'!O11*1000</f>
        <v>950699.95324972086</v>
      </c>
      <c r="D9" s="124">
        <f>C9/(1+'Levelized PV Future Prod'!$M$1)^('Levelized PV Future Prod'!B13-'Levelized PV Future Prod'!$M$3)</f>
        <v>898497.26230953669</v>
      </c>
      <c r="E9" s="125">
        <f t="shared" ref="E9:E40" si="0">D9+E8</f>
        <v>898497.26230953669</v>
      </c>
      <c r="F9" s="126">
        <f>C9/'Generation plant Input'!$D$8/10000</f>
        <v>3.4508165272222171</v>
      </c>
      <c r="G9" s="123">
        <f>-(PMT('Levelized PV Future Prod'!$M$1,50,E58))*100/('Generation plant Input'!$D$10*1000000)*(1+'Levelized PV Future Prod'!$M$1)</f>
        <v>5.6728056901887722</v>
      </c>
    </row>
    <row r="10" spans="2:7" x14ac:dyDescent="0.25">
      <c r="B10" s="128">
        <f>'Levelized PV Future Prod'!B14</f>
        <v>2024</v>
      </c>
      <c r="C10" s="124">
        <f>'Generation plant Input'!$D$8*'Marginal Supply Costs'!O12*1000</f>
        <v>967403.3994479829</v>
      </c>
      <c r="D10" s="124">
        <f>C10/(1+'Levelized PV Future Prod'!$M$1)^('Levelized PV Future Prod'!B14-'Levelized PV Future Prod'!$M$3)</f>
        <v>864080.45227779017</v>
      </c>
      <c r="E10" s="125">
        <f t="shared" si="0"/>
        <v>1762577.7145873269</v>
      </c>
      <c r="F10" s="126">
        <f>C10/'Generation plant Input'!$D$8/10000</f>
        <v>3.5114460959999376</v>
      </c>
      <c r="G10" s="123">
        <f t="shared" ref="G10:G41" si="1">G9</f>
        <v>5.6728056901887722</v>
      </c>
    </row>
    <row r="11" spans="2:7" x14ac:dyDescent="0.25">
      <c r="B11" s="128">
        <f>'Levelized PV Future Prod'!B15</f>
        <v>2025</v>
      </c>
      <c r="C11" s="124">
        <f>'Generation plant Input'!$D$8*'Marginal Supply Costs'!O13*1000</f>
        <v>994898.35917396296</v>
      </c>
      <c r="D11" s="124">
        <f>C11/(1+'Levelized PV Future Prod'!$M$1)^('Levelized PV Future Prod'!B15-'Levelized PV Future Prod'!$M$3)</f>
        <v>839843.89860417775</v>
      </c>
      <c r="E11" s="125">
        <f t="shared" si="0"/>
        <v>2602421.6131915045</v>
      </c>
      <c r="F11" s="126">
        <f>C11/'Generation plant Input'!$D$8/10000</f>
        <v>3.6112463127911543</v>
      </c>
      <c r="G11" s="123">
        <f t="shared" si="1"/>
        <v>5.6728056901887722</v>
      </c>
    </row>
    <row r="12" spans="2:7" x14ac:dyDescent="0.25">
      <c r="B12" s="128">
        <f>'Levelized PV Future Prod'!B16</f>
        <v>2026</v>
      </c>
      <c r="C12" s="124">
        <f>'Generation plant Input'!$D$8*'Marginal Supply Costs'!O14*1000</f>
        <v>1063798.5559451471</v>
      </c>
      <c r="D12" s="124">
        <f>C12/(1+'Levelized PV Future Prod'!$M$1)^('Levelized PV Future Prod'!B16-'Levelized PV Future Prod'!$M$3)</f>
        <v>848696.74962965457</v>
      </c>
      <c r="E12" s="125">
        <f t="shared" si="0"/>
        <v>3451118.362821159</v>
      </c>
      <c r="F12" s="126">
        <f>C12/'Generation plant Input'!$D$8/10000</f>
        <v>3.8613377711257608</v>
      </c>
      <c r="G12" s="123">
        <f t="shared" si="1"/>
        <v>5.6728056901887722</v>
      </c>
    </row>
    <row r="13" spans="2:7" x14ac:dyDescent="0.25">
      <c r="B13" s="128">
        <f>'Levelized PV Future Prod'!B17</f>
        <v>2027</v>
      </c>
      <c r="C13" s="124">
        <f>'Generation plant Input'!$D$8*'Marginal Supply Costs'!O15*1000</f>
        <v>1101348.3503786316</v>
      </c>
      <c r="D13" s="124">
        <f>C13/(1+'Levelized PV Future Prod'!$M$1)^('Levelized PV Future Prod'!B17-'Levelized PV Future Prod'!$M$3)</f>
        <v>830407.25287811039</v>
      </c>
      <c r="E13" s="125">
        <f t="shared" si="0"/>
        <v>4281525.6156992689</v>
      </c>
      <c r="F13" s="126">
        <f>C13/'Generation plant Input'!$D$8/10000</f>
        <v>3.9976346656211672</v>
      </c>
      <c r="G13" s="123">
        <f t="shared" si="1"/>
        <v>5.6728056901887722</v>
      </c>
    </row>
    <row r="14" spans="2:7" x14ac:dyDescent="0.25">
      <c r="B14" s="128">
        <f>'Levelized PV Future Prod'!B18</f>
        <v>2028</v>
      </c>
      <c r="C14" s="124">
        <f>'Generation plant Input'!$D$8*'Marginal Supply Costs'!O16*1000</f>
        <v>1183998.7516688453</v>
      </c>
      <c r="D14" s="124">
        <f>C14/(1+'Levelized PV Future Prod'!$M$1)^('Levelized PV Future Prod'!B18-'Levelized PV Future Prod'!$M$3)</f>
        <v>843705.651433861</v>
      </c>
      <c r="E14" s="125">
        <f t="shared" si="0"/>
        <v>5125231.2671331298</v>
      </c>
      <c r="F14" s="126">
        <f>C14/'Generation plant Input'!$D$8/10000</f>
        <v>4.2976361222099646</v>
      </c>
      <c r="G14" s="123">
        <f t="shared" si="1"/>
        <v>5.6728056901887722</v>
      </c>
    </row>
    <row r="15" spans="2:7" x14ac:dyDescent="0.25">
      <c r="B15" s="128">
        <f>'Levelized PV Future Prod'!B19</f>
        <v>2029</v>
      </c>
      <c r="C15" s="124">
        <f>'Generation plant Input'!$D$8*'Marginal Supply Costs'!O17*1000</f>
        <v>1309672.0746944507</v>
      </c>
      <c r="D15" s="124">
        <f>C15/(1+'Levelized PV Future Prod'!$M$1)^('Levelized PV Future Prod'!B19-'Levelized PV Future Prod'!$M$3)</f>
        <v>882014.17887729337</v>
      </c>
      <c r="E15" s="125">
        <f t="shared" si="0"/>
        <v>6007245.4460104229</v>
      </c>
      <c r="F15" s="126">
        <f>C15/'Generation plant Input'!$D$8/10000</f>
        <v>4.7538006340996395</v>
      </c>
      <c r="G15" s="123">
        <f t="shared" si="1"/>
        <v>5.6728056901887722</v>
      </c>
    </row>
    <row r="16" spans="2:7" x14ac:dyDescent="0.25">
      <c r="B16" s="128">
        <f>'Levelized PV Future Prod'!B20</f>
        <v>2030</v>
      </c>
      <c r="C16" s="124">
        <f>'Generation plant Input'!$D$8*'Marginal Supply Costs'!O18*1000</f>
        <v>1332398.454217507</v>
      </c>
      <c r="D16" s="124">
        <f>C16/(1+'Levelized PV Future Prod'!$M$1)^('Levelized PV Future Prod'!B20-'Levelized PV Future Prod'!$M$3)</f>
        <v>848047.94299632788</v>
      </c>
      <c r="E16" s="125">
        <f t="shared" si="0"/>
        <v>6855293.3890067507</v>
      </c>
      <c r="F16" s="126">
        <f>C16/'Generation plant Input'!$D$8/10000</f>
        <v>4.8362920298276117</v>
      </c>
      <c r="G16" s="123">
        <f t="shared" si="1"/>
        <v>5.6728056901887722</v>
      </c>
    </row>
    <row r="17" spans="2:7" x14ac:dyDescent="0.25">
      <c r="B17" s="128">
        <f>'Levelized PV Future Prod'!B21</f>
        <v>2031</v>
      </c>
      <c r="C17" s="124">
        <f>'Generation plant Input'!$D$8*'Marginal Supply Costs'!O19*1000</f>
        <v>1355698.3412666966</v>
      </c>
      <c r="D17" s="124">
        <f>C17/(1+'Levelized PV Future Prod'!$M$1)^('Levelized PV Future Prod'!B21-'Levelized PV Future Prod'!$M$3)</f>
        <v>815497.50224669464</v>
      </c>
      <c r="E17" s="125">
        <f t="shared" si="0"/>
        <v>7670790.8912534453</v>
      </c>
      <c r="F17" s="126">
        <f>C17/'Generation plant Input'!$D$8/10000</f>
        <v>4.9208651225651421</v>
      </c>
      <c r="G17" s="123">
        <f t="shared" si="1"/>
        <v>5.6728056901887722</v>
      </c>
    </row>
    <row r="18" spans="2:7" x14ac:dyDescent="0.25">
      <c r="B18" s="128">
        <f>'Levelized PV Future Prod'!B22</f>
        <v>2032</v>
      </c>
      <c r="C18" s="124">
        <f>'Generation plant Input'!$D$8*'Marginal Supply Costs'!O20*1000</f>
        <v>1379215.8594599122</v>
      </c>
      <c r="D18" s="124">
        <f>C18/(1+'Levelized PV Future Prod'!$M$1)^('Levelized PV Future Prod'!B22-'Levelized PV Future Prod'!$M$3)</f>
        <v>784088.52584291634</v>
      </c>
      <c r="E18" s="125">
        <f t="shared" si="0"/>
        <v>8454879.4170963615</v>
      </c>
      <c r="F18" s="126">
        <f>C18/'Generation plant Input'!$D$8/10000</f>
        <v>5.0062281650087552</v>
      </c>
      <c r="G18" s="123">
        <f t="shared" si="1"/>
        <v>5.6728056901887722</v>
      </c>
    </row>
    <row r="19" spans="2:7" x14ac:dyDescent="0.25">
      <c r="B19" s="128">
        <f>'Levelized PV Future Prod'!B23</f>
        <v>2033</v>
      </c>
      <c r="C19" s="124">
        <f>'Generation plant Input'!$D$8*'Marginal Supply Costs'!O21*1000</f>
        <v>1403036.3300979375</v>
      </c>
      <c r="D19" s="124">
        <f>C19/(1+'Levelized PV Future Prod'!$M$1)^('Levelized PV Future Prod'!B23-'Levelized PV Future Prod'!$M$3)</f>
        <v>753832.84929048026</v>
      </c>
      <c r="E19" s="125">
        <f t="shared" si="0"/>
        <v>9208712.2663868424</v>
      </c>
      <c r="F19" s="126">
        <f>C19/'Generation plant Input'!$D$8/10000</f>
        <v>5.092690853350045</v>
      </c>
      <c r="G19" s="123">
        <f t="shared" si="1"/>
        <v>5.6728056901887722</v>
      </c>
    </row>
    <row r="20" spans="2:7" x14ac:dyDescent="0.25">
      <c r="B20" s="128">
        <f>'Levelized PV Future Prod'!B24</f>
        <v>2034</v>
      </c>
      <c r="C20" s="124">
        <f>'Generation plant Input'!$D$8*'Marginal Supply Costs'!O22*1000</f>
        <v>1427189.6774630751</v>
      </c>
      <c r="D20" s="124">
        <f>C20/(1+'Levelized PV Future Prod'!$M$1)^('Levelized PV Future Prod'!B24-'Levelized PV Future Prod'!$M$3)</f>
        <v>724704.77566506341</v>
      </c>
      <c r="E20" s="125">
        <f t="shared" si="0"/>
        <v>9933417.0420519058</v>
      </c>
      <c r="F20" s="126">
        <f>C20/'Generation plant Input'!$D$8/10000</f>
        <v>5.1803618056735941</v>
      </c>
      <c r="G20" s="123">
        <f t="shared" si="1"/>
        <v>5.6728056901887722</v>
      </c>
    </row>
    <row r="21" spans="2:7" x14ac:dyDescent="0.25">
      <c r="B21" s="128">
        <f>'Levelized PV Future Prod'!B25</f>
        <v>2035</v>
      </c>
      <c r="C21" s="124">
        <f>'Generation plant Input'!$D$8*'Marginal Supply Costs'!O23*1000</f>
        <v>1451680.3531014535</v>
      </c>
      <c r="D21" s="124">
        <f>C21/(1+'Levelized PV Future Prod'!$M$1)^('Levelized PV Future Prod'!B25-'Levelized PV Future Prod'!$M$3)</f>
        <v>696664.55040780525</v>
      </c>
      <c r="E21" s="125">
        <f t="shared" si="0"/>
        <v>10630081.59245971</v>
      </c>
      <c r="F21" s="126">
        <f>C21/'Generation plant Input'!$D$8/10000</f>
        <v>5.2692571800415733</v>
      </c>
      <c r="G21" s="123">
        <f t="shared" si="1"/>
        <v>5.6728056901887722</v>
      </c>
    </row>
    <row r="22" spans="2:7" x14ac:dyDescent="0.25">
      <c r="B22" s="128">
        <f>'Levelized PV Future Prod'!B26</f>
        <v>2036</v>
      </c>
      <c r="C22" s="124">
        <f>'Generation plant Input'!$D$8*'Marginal Supply Costs'!O24*1000</f>
        <v>1476729.6977788722</v>
      </c>
      <c r="D22" s="124">
        <f>C22/(1+'Levelized PV Future Prod'!$M$1)^('Levelized PV Future Prod'!B26-'Levelized PV Future Prod'!$M$3)</f>
        <v>669772.03029487643</v>
      </c>
      <c r="E22" s="125">
        <f t="shared" si="0"/>
        <v>11299853.622754587</v>
      </c>
      <c r="F22" s="126">
        <f>C22/'Generation plant Input'!$D$8/10000</f>
        <v>5.3601803912118777</v>
      </c>
      <c r="G22" s="123">
        <f t="shared" si="1"/>
        <v>5.6728056901887722</v>
      </c>
    </row>
    <row r="23" spans="2:7" x14ac:dyDescent="0.25">
      <c r="B23" s="128">
        <f>'Levelized PV Future Prod'!B27</f>
        <v>2037</v>
      </c>
      <c r="C23" s="124">
        <f>'Generation plant Input'!$D$8*'Marginal Supply Costs'!O25*1000</f>
        <v>1501918.2769268434</v>
      </c>
      <c r="D23" s="124">
        <f>C23/(1+'Levelized PV Future Prod'!$M$1)^('Levelized PV Future Prod'!B27-'Levelized PV Future Prod'!$M$3)</f>
        <v>643792.01600029052</v>
      </c>
      <c r="E23" s="125">
        <f t="shared" si="0"/>
        <v>11943645.638754878</v>
      </c>
      <c r="F23" s="126">
        <f>C23/'Generation plant Input'!$D$8/10000</f>
        <v>5.4516089906600484</v>
      </c>
      <c r="G23" s="123">
        <f t="shared" si="1"/>
        <v>5.6728056901887722</v>
      </c>
    </row>
    <row r="24" spans="2:7" x14ac:dyDescent="0.25">
      <c r="B24" s="128">
        <f>'Levelized PV Future Prod'!B28</f>
        <v>2038</v>
      </c>
      <c r="C24" s="124">
        <f>'Generation plant Input'!$D$8*'Marginal Supply Costs'!O26*1000</f>
        <v>1527710.5351913692</v>
      </c>
      <c r="D24" s="124">
        <f>C24/(1+'Levelized PV Future Prod'!$M$1)^('Levelized PV Future Prod'!B28-'Levelized PV Future Prod'!$M$3)</f>
        <v>618890.25355761312</v>
      </c>
      <c r="E24" s="125">
        <f t="shared" si="0"/>
        <v>12562535.892312491</v>
      </c>
      <c r="F24" s="126">
        <f>C24/'Generation plant Input'!$D$8/10000</f>
        <v>5.545228802872483</v>
      </c>
      <c r="G24" s="123">
        <f t="shared" si="1"/>
        <v>5.6728056901887722</v>
      </c>
    </row>
    <row r="25" spans="2:7" x14ac:dyDescent="0.25">
      <c r="B25" s="128">
        <f>'Levelized PV Future Prod'!B29</f>
        <v>2039</v>
      </c>
      <c r="C25" s="124">
        <f>'Generation plant Input'!$D$8*'Marginal Supply Costs'!O27*1000</f>
        <v>1553654.6406404774</v>
      </c>
      <c r="D25" s="124">
        <f>C25/(1+'Levelized PV Future Prod'!$M$1)^('Levelized PV Future Prod'!B29-'Levelized PV Future Prod'!$M$3)</f>
        <v>594840.24249409197</v>
      </c>
      <c r="E25" s="125">
        <f t="shared" si="0"/>
        <v>13157376.134806583</v>
      </c>
      <c r="F25" s="126">
        <f>C25/'Generation plant Input'!$D$8/10000</f>
        <v>5.6393997845389379</v>
      </c>
      <c r="G25" s="123">
        <f t="shared" si="1"/>
        <v>5.6728056901887722</v>
      </c>
    </row>
    <row r="26" spans="2:7" x14ac:dyDescent="0.25">
      <c r="B26" s="128">
        <f>'Levelized PV Future Prod'!B30</f>
        <v>2040</v>
      </c>
      <c r="C26" s="124">
        <f>'Generation plant Input'!$D$8*'Marginal Supply Costs'!O28*1000</f>
        <v>1580312.4773187439</v>
      </c>
      <c r="D26" s="124">
        <f>C26/(1+'Levelized PV Future Prod'!$M$1)^('Levelized PV Future Prod'!B30-'Levelized PV Future Prod'!$M$3)</f>
        <v>571823.64575124125</v>
      </c>
      <c r="E26" s="125">
        <f t="shared" si="0"/>
        <v>13729199.780557824</v>
      </c>
      <c r="F26" s="126">
        <f>C26/'Generation plant Input'!$D$8/10000</f>
        <v>5.7361614421732989</v>
      </c>
      <c r="G26" s="123">
        <f t="shared" si="1"/>
        <v>5.6728056901887722</v>
      </c>
    </row>
    <row r="27" spans="2:7" x14ac:dyDescent="0.25">
      <c r="B27" s="128">
        <f>'Levelized PV Future Prod'!B31</f>
        <v>2041</v>
      </c>
      <c r="C27" s="124">
        <f>'Generation plant Input'!$D$8*'Marginal Supply Costs'!O29*1000</f>
        <v>1607375.5689853779</v>
      </c>
      <c r="D27" s="124">
        <f>C27/(1+'Levelized PV Future Prod'!$M$1)^('Levelized PV Future Prod'!B31-'Levelized PV Future Prod'!$M$3)</f>
        <v>549679.81542866444</v>
      </c>
      <c r="E27" s="125">
        <f t="shared" si="0"/>
        <v>14278879.595986489</v>
      </c>
      <c r="F27" s="126">
        <f>C27/'Generation plant Input'!$D$8/10000</f>
        <v>5.8343940798017337</v>
      </c>
      <c r="G27" s="123">
        <f t="shared" si="1"/>
        <v>5.6728056901887722</v>
      </c>
    </row>
    <row r="28" spans="2:7" x14ac:dyDescent="0.25">
      <c r="B28" s="128">
        <f>'Levelized PV Future Prod'!B32</f>
        <v>2042</v>
      </c>
      <c r="C28" s="124">
        <f>'Generation plant Input'!$D$8*'Marginal Supply Costs'!O30*1000</f>
        <v>1634902.1202152742</v>
      </c>
      <c r="D28" s="124">
        <f>C28/(1+'Levelized PV Future Prod'!$M$1)^('Levelized PV Future Prod'!B32-'Levelized PV Future Prod'!$M$3)</f>
        <v>528393.50337242463</v>
      </c>
      <c r="E28" s="125">
        <f t="shared" si="0"/>
        <v>14807273.099358914</v>
      </c>
      <c r="F28" s="126">
        <f>C28/'Generation plant Input'!$D$8/10000</f>
        <v>5.9343089662986355</v>
      </c>
      <c r="G28" s="123">
        <f t="shared" si="1"/>
        <v>5.6728056901887722</v>
      </c>
    </row>
    <row r="29" spans="2:7" x14ac:dyDescent="0.25">
      <c r="B29" s="128">
        <f>'Levelized PV Future Prod'!B33</f>
        <v>2043</v>
      </c>
      <c r="C29" s="124">
        <f>'Generation plant Input'!$D$8*'Marginal Supply Costs'!O31*1000</f>
        <v>1662900.0678239835</v>
      </c>
      <c r="D29" s="124">
        <f>C29/(1+'Levelized PV Future Prod'!$M$1)^('Levelized PV Future Prod'!B33-'Levelized PV Future Prod'!$M$3)</f>
        <v>507931.50224818109</v>
      </c>
      <c r="E29" s="125">
        <f t="shared" si="0"/>
        <v>15315204.601607095</v>
      </c>
      <c r="F29" s="126">
        <f>C29/'Generation plant Input'!$D$8/10000</f>
        <v>6.035934910431882</v>
      </c>
      <c r="G29" s="123">
        <f t="shared" si="1"/>
        <v>5.6728056901887722</v>
      </c>
    </row>
    <row r="30" spans="2:7" x14ac:dyDescent="0.25">
      <c r="B30" s="128">
        <f>'Levelized PV Future Prod'!B34</f>
        <v>2044</v>
      </c>
      <c r="C30" s="124">
        <f>'Generation plant Input'!$D$8*'Marginal Supply Costs'!O32*1000</f>
        <v>1691377.4845462306</v>
      </c>
      <c r="D30" s="124">
        <f>C30/(1+'Levelized PV Future Prod'!$M$1)^('Levelized PV Future Prod'!B34-'Levelized PV Future Prod'!$M$3)</f>
        <v>488261.8906732722</v>
      </c>
      <c r="E30" s="125">
        <f t="shared" si="0"/>
        <v>15803466.492280368</v>
      </c>
      <c r="F30" s="126">
        <f>C30/'Generation plant Input'!$D$8/10000</f>
        <v>6.1393012143238863</v>
      </c>
      <c r="G30" s="123">
        <f t="shared" si="1"/>
        <v>5.6728056901887722</v>
      </c>
    </row>
    <row r="31" spans="2:7" x14ac:dyDescent="0.25">
      <c r="B31" s="128">
        <f>'Levelized PV Future Prod'!B35</f>
        <v>2045</v>
      </c>
      <c r="C31" s="124">
        <f>'Generation plant Input'!$D$8*'Marginal Supply Costs'!O33*1000</f>
        <v>1720342.5813635499</v>
      </c>
      <c r="D31" s="124">
        <f>C31/(1+'Levelized PV Future Prod'!$M$1)^('Levelized PV Future Prod'!B35-'Levelized PV Future Prod'!$M$3)</f>
        <v>469353.98341832636</v>
      </c>
      <c r="E31" s="125">
        <f t="shared" si="0"/>
        <v>16272820.475698695</v>
      </c>
      <c r="F31" s="126">
        <f>C31/'Generation plant Input'!$D$8/10000</f>
        <v>6.2444376819003624</v>
      </c>
      <c r="G31" s="123">
        <f t="shared" si="1"/>
        <v>5.6728056901887722</v>
      </c>
    </row>
    <row r="32" spans="2:7" x14ac:dyDescent="0.25">
      <c r="B32" s="128">
        <f>'Levelized PV Future Prod'!B36</f>
        <v>2046</v>
      </c>
      <c r="C32" s="124">
        <f>'Generation plant Input'!$D$8*'Marginal Supply Costs'!O34*1000</f>
        <v>1749803.7098717852</v>
      </c>
      <c r="D32" s="124">
        <f>C32/(1+'Levelized PV Future Prod'!$M$1)^('Levelized PV Future Prod'!B36-'Levelized PV Future Prod'!$M$3)</f>
        <v>451178.28353731392</v>
      </c>
      <c r="E32" s="125">
        <f t="shared" si="0"/>
        <v>16723998.759236008</v>
      </c>
      <c r="F32" s="126">
        <f>C32/'Generation plant Input'!$D$8/10000</f>
        <v>6.3513746274837937</v>
      </c>
      <c r="G32" s="123">
        <f t="shared" si="1"/>
        <v>5.6728056901887722</v>
      </c>
    </row>
    <row r="33" spans="2:7" x14ac:dyDescent="0.25">
      <c r="B33" s="128">
        <f>'Levelized PV Future Prod'!B37</f>
        <v>2047</v>
      </c>
      <c r="C33" s="124">
        <f>'Generation plant Input'!$D$8*'Marginal Supply Costs'!O35*1000</f>
        <v>1779769.3646891294</v>
      </c>
      <c r="D33" s="124">
        <f>C33/(1+'Levelized PV Future Prod'!$M$1)^('Levelized PV Future Prod'!B37-'Levelized PV Future Prod'!$M$3)</f>
        <v>433706.43635135813</v>
      </c>
      <c r="E33" s="125">
        <f t="shared" si="0"/>
        <v>17157705.195587367</v>
      </c>
      <c r="F33" s="126">
        <f>C33/'Generation plant Input'!$D$8/10000</f>
        <v>6.4601428845340454</v>
      </c>
      <c r="G33" s="123">
        <f t="shared" si="1"/>
        <v>5.6728056901887722</v>
      </c>
    </row>
    <row r="34" spans="2:7" x14ac:dyDescent="0.25">
      <c r="B34" s="128">
        <f>'Levelized PV Future Prod'!B38</f>
        <v>2048</v>
      </c>
      <c r="C34" s="124">
        <f>'Generation plant Input'!$D$8*'Marginal Supply Costs'!O36*1000</f>
        <v>1810248.185905406</v>
      </c>
      <c r="D34" s="124">
        <f>C34/(1+'Levelized PV Future Prod'!$M$1)^('Levelized PV Future Prod'!B38-'Levelized PV Future Prod'!$M$3)</f>
        <v>416911.18521452113</v>
      </c>
      <c r="E34" s="125">
        <f t="shared" si="0"/>
        <v>17574616.380801886</v>
      </c>
      <c r="F34" s="126">
        <f>C34/'Generation plant Input'!$D$8/10000</f>
        <v>6.5707738145386783</v>
      </c>
      <c r="G34" s="123">
        <f t="shared" si="1"/>
        <v>5.6728056901887722</v>
      </c>
    </row>
    <row r="35" spans="2:7" x14ac:dyDescent="0.25">
      <c r="B35" s="128">
        <f>'Levelized PV Future Prod'!B39</f>
        <v>2049</v>
      </c>
      <c r="C35" s="124">
        <f>'Generation plant Input'!$D$8*'Marginal Supply Costs'!O37*1000</f>
        <v>1841248.9615732892</v>
      </c>
      <c r="D35" s="124">
        <f>C35/(1+'Levelized PV Future Prod'!$M$1)^('Levelized PV Future Prod'!B39-'Levelized PV Future Prod'!$M$3)</f>
        <v>400766.3289925541</v>
      </c>
      <c r="E35" s="125">
        <f t="shared" si="0"/>
        <v>17975382.709794439</v>
      </c>
      <c r="F35" s="126">
        <f>C35/'Generation plant Input'!$D$8/10000</f>
        <v>6.6832993160554963</v>
      </c>
      <c r="G35" s="123">
        <f t="shared" si="1"/>
        <v>5.6728056901887722</v>
      </c>
    </row>
    <row r="36" spans="2:7" x14ac:dyDescent="0.25">
      <c r="B36" s="128">
        <f>'Levelized PV Future Prod'!B40</f>
        <v>2050</v>
      </c>
      <c r="C36" s="124">
        <f>'Generation plant Input'!$D$8*'Marginal Supply Costs'!O38*1000</f>
        <v>1872780.6302421952</v>
      </c>
      <c r="D36" s="124">
        <f>C36/(1+'Levelized PV Future Prod'!$M$1)^('Levelized PV Future Prod'!B40-'Levelized PV Future Prod'!$M$3)</f>
        <v>385246.68118828384</v>
      </c>
      <c r="E36" s="125">
        <f t="shared" si="0"/>
        <v>18360629.390982725</v>
      </c>
      <c r="F36" s="126">
        <f>C36/'Generation plant Input'!$D$8/10000</f>
        <v>6.7977518339099641</v>
      </c>
      <c r="G36" s="123">
        <f t="shared" si="1"/>
        <v>5.6728056901887722</v>
      </c>
    </row>
    <row r="37" spans="2:7" x14ac:dyDescent="0.25">
      <c r="B37" s="128">
        <f>'Levelized PV Future Prod'!B41</f>
        <v>2051</v>
      </c>
      <c r="C37" s="124">
        <f>'Generation plant Input'!$D$8*'Marginal Supply Costs'!O39*1000</f>
        <v>1904852.2835355576</v>
      </c>
      <c r="D37" s="124">
        <f>C37/(1+'Levelized PV Future Prod'!$M$1)^('Levelized PV Future Prod'!B41-'Levelized PV Future Prod'!$M$3)</f>
        <v>370328.0306498619</v>
      </c>
      <c r="E37" s="125">
        <f t="shared" si="0"/>
        <v>18730957.421632588</v>
      </c>
      <c r="F37" s="126">
        <f>C37/'Generation plant Input'!$D$8/10000</f>
        <v>6.9141643685501188</v>
      </c>
      <c r="G37" s="123">
        <f t="shared" si="1"/>
        <v>5.6728056901887722</v>
      </c>
    </row>
    <row r="38" spans="2:7" x14ac:dyDescent="0.25">
      <c r="B38" s="128">
        <f>'Levelized PV Future Prod'!B42</f>
        <v>2052</v>
      </c>
      <c r="C38" s="124">
        <f>'Generation plant Input'!$D$8*'Marginal Supply Costs'!O40*1000</f>
        <v>1937473.1687722446</v>
      </c>
      <c r="D38" s="124">
        <f>C38/(1+'Levelized PV Future Prod'!$M$1)^('Levelized PV Future Prod'!B42-'Levelized PV Future Prod'!$M$3)</f>
        <v>355987.10380058637</v>
      </c>
      <c r="E38" s="125">
        <f t="shared" si="0"/>
        <v>19086944.525433175</v>
      </c>
      <c r="F38" s="126">
        <f>C38/'Generation plant Input'!$D$8/10000</f>
        <v>7.0325704855616857</v>
      </c>
      <c r="G38" s="123">
        <f t="shared" si="1"/>
        <v>5.6728056901887722</v>
      </c>
    </row>
    <row r="39" spans="2:7" x14ac:dyDescent="0.25">
      <c r="B39" s="128">
        <f>'Levelized PV Future Prod'!B43</f>
        <v>2053</v>
      </c>
      <c r="C39" s="124">
        <f>'Generation plant Input'!$D$8*'Marginal Supply Costs'!O41*1000</f>
        <v>1970652.6916328687</v>
      </c>
      <c r="D39" s="124">
        <f>C39/(1+'Levelized PV Future Prod'!$M$1)^('Levelized PV Future Prod'!B43-'Levelized PV Future Prod'!$M$3)</f>
        <v>342201.52833137085</v>
      </c>
      <c r="E39" s="125">
        <f t="shared" si="0"/>
        <v>19429146.053764544</v>
      </c>
      <c r="F39" s="126">
        <f>C39/'Generation plant Input'!$D$8/10000</f>
        <v>7.1530043253461653</v>
      </c>
      <c r="G39" s="123">
        <f t="shared" si="1"/>
        <v>5.6728056901887722</v>
      </c>
    </row>
    <row r="40" spans="2:7" x14ac:dyDescent="0.25">
      <c r="B40" s="128">
        <f>'Levelized PV Future Prod'!B44</f>
        <v>2054</v>
      </c>
      <c r="C40" s="124">
        <f>'Generation plant Input'!$D$8*'Marginal Supply Costs'!O42*1000</f>
        <v>2004400.4188717534</v>
      </c>
      <c r="D40" s="124">
        <f>C40/(1+'Levelized PV Future Prod'!$M$1)^('Levelized PV Future Prod'!B44-'Levelized PV Future Prod'!$M$3)</f>
        <v>328949.79829921888</v>
      </c>
      <c r="E40" s="125">
        <f t="shared" si="0"/>
        <v>19758095.852063764</v>
      </c>
      <c r="F40" s="126">
        <f>C40/'Generation plant Input'!$D$8/10000</f>
        <v>7.2755006129646222</v>
      </c>
      <c r="G40" s="123">
        <f t="shared" si="1"/>
        <v>5.6728056901887722</v>
      </c>
    </row>
    <row r="41" spans="2:7" x14ac:dyDescent="0.25">
      <c r="B41" s="128">
        <f>'Levelized PV Future Prod'!B45</f>
        <v>2055</v>
      </c>
      <c r="C41" s="124">
        <f>'Generation plant Input'!$D$8*'Marginal Supply Costs'!O43*1000</f>
        <v>2038726.0810753456</v>
      </c>
      <c r="D41" s="124">
        <f>C41/(1+'Levelized PV Future Prod'!$M$1)^('Levelized PV Future Prod'!B45-'Levelized PV Future Prod'!$M$3)</f>
        <v>316211.24057725893</v>
      </c>
      <c r="E41" s="125">
        <f t="shared" ref="E41:E72" si="2">D41+E40</f>
        <v>20074307.092641022</v>
      </c>
      <c r="F41" s="126">
        <f>C41/'Generation plant Input'!$D$8/10000</f>
        <v>7.400094668150075</v>
      </c>
      <c r="G41" s="123">
        <f t="shared" si="1"/>
        <v>5.6728056901887722</v>
      </c>
    </row>
    <row r="42" spans="2:7" x14ac:dyDescent="0.25">
      <c r="B42" s="128">
        <f>'Levelized PV Future Prod'!B46</f>
        <v>2056</v>
      </c>
      <c r="C42" s="124">
        <f>'Generation plant Input'!$D$8*'Marginal Supply Costs'!O44*1000</f>
        <v>2073639.5754678668</v>
      </c>
      <c r="D42" s="124">
        <f>C42/(1+'Levelized PV Future Prod'!$M$1)^('Levelized PV Future Prod'!B46-'Levelized PV Future Prod'!$M$3)</f>
        <v>303965.98260399833</v>
      </c>
      <c r="E42" s="125">
        <f t="shared" si="2"/>
        <v>20378273.075245019</v>
      </c>
      <c r="F42" s="126">
        <f>C42/'Generation plant Input'!$D$8/10000</f>
        <v>7.526822415491349</v>
      </c>
      <c r="G42" s="123">
        <f t="shared" ref="G42:G73" si="3">G41</f>
        <v>5.6728056901887722</v>
      </c>
    </row>
    <row r="43" spans="2:7" x14ac:dyDescent="0.25">
      <c r="B43" s="128">
        <f>'Levelized PV Future Prod'!B47</f>
        <v>2057</v>
      </c>
      <c r="C43" s="124">
        <f>'Generation plant Input'!$D$8*'Marginal Supply Costs'!O45*1000</f>
        <v>2109150.9687650097</v>
      </c>
      <c r="D43" s="124">
        <f>C43/(1+'Levelized PV Future Prod'!$M$1)^('Levelized PV Future Prod'!B47-'Levelized PV Future Prod'!$M$3)</f>
        <v>292194.92138148576</v>
      </c>
      <c r="E43" s="125">
        <f t="shared" si="2"/>
        <v>20670467.996626504</v>
      </c>
      <c r="F43" s="126">
        <f>C43/'Generation plant Input'!$D$8/10000</f>
        <v>7.6557203947913237</v>
      </c>
      <c r="G43" s="123">
        <f t="shared" si="3"/>
        <v>5.6728056901887722</v>
      </c>
    </row>
    <row r="44" spans="2:7" x14ac:dyDescent="0.25">
      <c r="B44" s="128">
        <f>'Levelized PV Future Prod'!B48</f>
        <v>2058</v>
      </c>
      <c r="C44" s="124">
        <f>'Generation plant Input'!$D$8*'Marginal Supply Costs'!O46*1000</f>
        <v>2145270.5000765021</v>
      </c>
      <c r="D44" s="124">
        <f>C44/(1+'Levelized PV Future Prod'!$M$1)^('Levelized PV Future Prod'!B48-'Levelized PV Future Prod'!$M$3)</f>
        <v>280879.69367401692</v>
      </c>
      <c r="E44" s="125">
        <f t="shared" si="2"/>
        <v>20951347.690300521</v>
      </c>
      <c r="F44" s="126">
        <f>C44/'Generation plant Input'!$D$8/10000</f>
        <v>7.7868257716025484</v>
      </c>
      <c r="G44" s="123">
        <f t="shared" si="3"/>
        <v>5.6728056901887722</v>
      </c>
    </row>
    <row r="45" spans="2:7" x14ac:dyDescent="0.25">
      <c r="B45" s="128">
        <f>'Levelized PV Future Prod'!B49</f>
        <v>2059</v>
      </c>
      <c r="C45" s="124">
        <f>'Generation plant Input'!$D$8*'Marginal Supply Costs'!O47*1000</f>
        <v>2182008.5838583875</v>
      </c>
      <c r="D45" s="124">
        <f>C45/(1+'Levelized PV Future Prod'!$M$1)^('Levelized PV Future Prod'!B49-'Levelized PV Future Prod'!$M$3)</f>
        <v>270002.64736089442</v>
      </c>
      <c r="E45" s="125">
        <f t="shared" si="2"/>
        <v>21221350.337661415</v>
      </c>
      <c r="F45" s="126">
        <f>C45/'Generation plant Input'!$D$8/10000</f>
        <v>7.9201763479433298</v>
      </c>
      <c r="G45" s="123">
        <f t="shared" si="3"/>
        <v>5.6728056901887722</v>
      </c>
    </row>
    <row r="46" spans="2:7" x14ac:dyDescent="0.25">
      <c r="B46" s="128">
        <f>'Levelized PV Future Prod'!B50</f>
        <v>2060</v>
      </c>
      <c r="C46" s="124">
        <f>'Generation plant Input'!$D$8*'Marginal Supply Costs'!O48*1000</f>
        <v>2219375.8129158537</v>
      </c>
      <c r="D46" s="124">
        <f>C46/(1+'Levelized PV Future Prod'!$M$1)^('Levelized PV Future Prod'!B50-'Levelized PV Future Prod'!$M$3)</f>
        <v>259546.81389854895</v>
      </c>
      <c r="E46" s="125">
        <f t="shared" si="2"/>
        <v>21480897.151559964</v>
      </c>
      <c r="F46" s="126">
        <f>C46/'Generation plant Input'!$D$8/10000</f>
        <v>8.0558105731972915</v>
      </c>
      <c r="G46" s="123">
        <f t="shared" si="3"/>
        <v>5.6728056901887722</v>
      </c>
    </row>
    <row r="47" spans="2:7" x14ac:dyDescent="0.25">
      <c r="B47" s="128">
        <f>'Levelized PV Future Prod'!B51</f>
        <v>2061</v>
      </c>
      <c r="C47" s="124">
        <f>'Generation plant Input'!$D$8*'Marginal Supply Costs'!O49*1000</f>
        <v>2257382.9614574881</v>
      </c>
      <c r="D47" s="124">
        <f>C47/(1+'Levelized PV Future Prod'!$M$1)^('Levelized PV Future Prod'!B51-'Levelized PV Future Prod'!$M$3)</f>
        <v>249495.8818490633</v>
      </c>
      <c r="E47" s="125">
        <f t="shared" si="2"/>
        <v>21730393.033409026</v>
      </c>
      <c r="F47" s="126">
        <f>C47/'Generation plant Input'!$D$8/10000</f>
        <v>8.1937675551995941</v>
      </c>
      <c r="G47" s="123">
        <f t="shared" si="3"/>
        <v>5.6728056901887722</v>
      </c>
    </row>
    <row r="48" spans="2:7" x14ac:dyDescent="0.25">
      <c r="B48" s="128">
        <f>'Levelized PV Future Prod'!B52</f>
        <v>2062</v>
      </c>
      <c r="C48" s="124">
        <f>'Generation plant Input'!$D$8*'Marginal Supply Costs'!O50*1000</f>
        <v>2296040.9882018408</v>
      </c>
      <c r="D48" s="124">
        <f>C48/(1+'Levelized PV Future Prod'!$M$1)^('Levelized PV Future Prod'!B52-'Levelized PV Future Prod'!$M$3)</f>
        <v>239834.17143380229</v>
      </c>
      <c r="E48" s="125">
        <f t="shared" si="2"/>
        <v>21970227.204842828</v>
      </c>
      <c r="F48" s="126">
        <f>C48/'Generation plant Input'!$D$8/10000</f>
        <v>8.334087071513034</v>
      </c>
      <c r="G48" s="123">
        <f t="shared" si="3"/>
        <v>5.6728056901887722</v>
      </c>
    </row>
    <row r="49" spans="2:7" x14ac:dyDescent="0.25">
      <c r="B49" s="128">
        <f>'Levelized PV Future Prod'!B53</f>
        <v>2063</v>
      </c>
      <c r="C49" s="124">
        <f>'Generation plant Input'!$D$8*'Marginal Supply Costs'!O51*1000</f>
        <v>2335361.039537183</v>
      </c>
      <c r="D49" s="124">
        <f>C49/(1+'Levelized PV Future Prod'!$M$1)^('Levelized PV Future Prod'!B53-'Levelized PV Future Prod'!$M$3)</f>
        <v>230546.61007245161</v>
      </c>
      <c r="E49" s="125">
        <f t="shared" si="2"/>
        <v>22200773.814915281</v>
      </c>
      <c r="F49" s="126">
        <f>C49/'Generation plant Input'!$D$8/10000</f>
        <v>8.4768095808972159</v>
      </c>
      <c r="G49" s="123">
        <f t="shared" si="3"/>
        <v>5.6728056901887722</v>
      </c>
    </row>
    <row r="50" spans="2:7" x14ac:dyDescent="0.25">
      <c r="B50" s="128">
        <f>'Levelized PV Future Prod'!B54</f>
        <v>2064</v>
      </c>
      <c r="C50" s="124">
        <f>'Generation plant Input'!$D$8*'Marginal Supply Costs'!O52*1000</f>
        <v>2375354.4527353831</v>
      </c>
      <c r="D50" s="124">
        <f>C50/(1+'Levelized PV Future Prod'!$M$1)^('Levelized PV Future Prod'!B54-'Levelized PV Future Prod'!$M$3)</f>
        <v>221618.70886930593</v>
      </c>
      <c r="E50" s="125">
        <f t="shared" si="2"/>
        <v>22422392.523784585</v>
      </c>
      <c r="F50" s="126">
        <f>C50/'Generation plant Input'!$D$8/10000</f>
        <v>8.6219762349741664</v>
      </c>
      <c r="G50" s="123">
        <f t="shared" si="3"/>
        <v>5.6728056901887722</v>
      </c>
    </row>
    <row r="51" spans="2:7" x14ac:dyDescent="0.25">
      <c r="B51" s="128">
        <f>'Levelized PV Future Prod'!B55</f>
        <v>2065</v>
      </c>
      <c r="C51" s="124">
        <f>'Generation plant Input'!$D$8*'Marginal Supply Costs'!O53*1000</f>
        <v>2416032.7592208148</v>
      </c>
      <c r="D51" s="124">
        <f>C51/(1+'Levelized PV Future Prod'!$M$1)^('Levelized PV Future Prod'!B55-'Levelized PV Future Prod'!$M$3)</f>
        <v>213036.54001012346</v>
      </c>
      <c r="E51" s="125">
        <f t="shared" si="2"/>
        <v>22635429.06379471</v>
      </c>
      <c r="F51" s="126">
        <f>C51/'Generation plant Input'!$D$8/10000</f>
        <v>8.7696288900937009</v>
      </c>
      <c r="G51" s="123">
        <f t="shared" si="3"/>
        <v>5.6728056901887722</v>
      </c>
    </row>
    <row r="52" spans="2:7" x14ac:dyDescent="0.25">
      <c r="B52" s="128">
        <f>'Levelized PV Future Prod'!B56</f>
        <v>2066</v>
      </c>
      <c r="C52" s="124">
        <f>'Generation plant Input'!$D$8*'Marginal Supply Costs'!O54*1000</f>
        <v>2457407.6878952505</v>
      </c>
      <c r="D52" s="124">
        <f>C52/(1+'Levelized PV Future Prod'!$M$1)^('Levelized PV Future Prod'!B56-'Levelized PV Future Prod'!$M$3)</f>
        <v>204786.71503428608</v>
      </c>
      <c r="E52" s="125">
        <f t="shared" si="2"/>
        <v>22840215.778828997</v>
      </c>
      <c r="F52" s="126">
        <f>C52/'Generation plant Input'!$D$8/10000</f>
        <v>8.9198101194019976</v>
      </c>
      <c r="G52" s="123">
        <f t="shared" si="3"/>
        <v>5.6728056901887722</v>
      </c>
    </row>
    <row r="53" spans="2:7" x14ac:dyDescent="0.25">
      <c r="B53" s="128">
        <f>'Levelized PV Future Prod'!B57</f>
        <v>2067</v>
      </c>
      <c r="C53" s="124">
        <f>'Generation plant Input'!$D$8*'Marginal Supply Costs'!O55*1000</f>
        <v>2499491.1685196878</v>
      </c>
      <c r="D53" s="124">
        <f>C53/(1+'Levelized PV Future Prod'!$M$1)^('Levelized PV Future Prod'!B57-'Levelized PV Future Prod'!$M$3)</f>
        <v>196856.3639483678</v>
      </c>
      <c r="E53" s="125">
        <f t="shared" si="2"/>
        <v>23037072.142777365</v>
      </c>
      <c r="F53" s="126">
        <f>C53/'Generation plant Input'!$D$8/10000</f>
        <v>9.0725632251168342</v>
      </c>
      <c r="G53" s="123">
        <f t="shared" si="3"/>
        <v>5.6728056901887722</v>
      </c>
    </row>
    <row r="54" spans="2:7" x14ac:dyDescent="0.25">
      <c r="B54" s="128">
        <f>'Levelized PV Future Prod'!B58</f>
        <v>2068</v>
      </c>
      <c r="C54" s="124">
        <f>'Generation plant Input'!$D$8*'Marginal Supply Costs'!O56*1000</f>
        <v>2542295.335154098</v>
      </c>
      <c r="D54" s="124">
        <f>C54/(1+'Levelized PV Future Prod'!$M$1)^('Levelized PV Future Prod'!B58-'Levelized PV Future Prod'!$M$3)</f>
        <v>189233.11514852985</v>
      </c>
      <c r="E54" s="125">
        <f t="shared" si="2"/>
        <v>23226305.257925894</v>
      </c>
      <c r="F54" s="126">
        <f>C54/'Generation plant Input'!$D$8/10000</f>
        <v>9.2279322510130601</v>
      </c>
      <c r="G54" s="123">
        <f t="shared" si="3"/>
        <v>5.6728056901887722</v>
      </c>
    </row>
    <row r="55" spans="2:7" x14ac:dyDescent="0.25">
      <c r="B55" s="128">
        <f>'Levelized PV Future Prod'!B59</f>
        <v>2069</v>
      </c>
      <c r="C55" s="124">
        <f>'Generation plant Input'!$D$8*'Marginal Supply Costs'!O57*1000</f>
        <v>2585832.5296560777</v>
      </c>
      <c r="D55" s="124">
        <f>C55/(1+'Levelized PV Future Prod'!$M$1)^('Levelized PV Future Prod'!B59-'Levelized PV Future Prod'!$M$3)</f>
        <v>181905.07612041911</v>
      </c>
      <c r="E55" s="125">
        <f t="shared" si="2"/>
        <v>23408210.334046312</v>
      </c>
      <c r="F55" s="126">
        <f>C55/'Generation plant Input'!$D$8/10000</f>
        <v>9.3859619951218782</v>
      </c>
      <c r="G55" s="123">
        <f t="shared" si="3"/>
        <v>5.6728056901887722</v>
      </c>
    </row>
    <row r="56" spans="2:7" x14ac:dyDescent="0.25">
      <c r="B56" s="128">
        <f>'Levelized PV Future Prod'!B60</f>
        <v>2070</v>
      </c>
      <c r="C56" s="124">
        <f>'Generation plant Input'!$D$8*'Marginal Supply Costs'!O58*1000</f>
        <v>2630115.3052394111</v>
      </c>
      <c r="D56" s="124">
        <f>C56/(1+'Levelized PV Future Prod'!$M$1)^('Levelized PV Future Prod'!B60-'Levelized PV Future Prod'!$M$3)</f>
        <v>174860.81488646122</v>
      </c>
      <c r="E56" s="125">
        <f t="shared" si="2"/>
        <v>23583071.148932774</v>
      </c>
      <c r="F56" s="126">
        <f>C56/'Generation plant Input'!$D$8/10000</f>
        <v>9.5466980226475897</v>
      </c>
      <c r="G56" s="123">
        <f t="shared" si="3"/>
        <v>5.6728056901887722</v>
      </c>
    </row>
    <row r="57" spans="2:7" x14ac:dyDescent="0.25">
      <c r="B57" s="128">
        <f>'Levelized PV Future Prod'!B61</f>
        <v>2071</v>
      </c>
      <c r="C57" s="124">
        <f>'Generation plant Input'!$D$8*'Marginal Supply Costs'!O59*1000</f>
        <v>2675156.4300935776</v>
      </c>
      <c r="D57" s="124">
        <f>C57/(1+'Levelized PV Future Prod'!$M$1)^('Levelized PV Future Prod'!B61-'Levelized PV Future Prod'!$M$3)</f>
        <v>168089.34217160643</v>
      </c>
      <c r="E57" s="125">
        <f t="shared" si="2"/>
        <v>23751160.491104379</v>
      </c>
      <c r="F57" s="126">
        <f>C57/'Generation plant Input'!$D$8/10000</f>
        <v>9.7101866791055453</v>
      </c>
      <c r="G57" s="123">
        <f t="shared" si="3"/>
        <v>5.6728056901887722</v>
      </c>
    </row>
    <row r="58" spans="2:7" x14ac:dyDescent="0.25">
      <c r="B58" s="128">
        <f>'Levelized PV Future Prod'!B62</f>
        <v>2072</v>
      </c>
      <c r="C58" s="124">
        <f>'Generation plant Input'!$D$8*'Marginal Supply Costs'!O60*1000</f>
        <v>2720968.8910652474</v>
      </c>
      <c r="D58" s="124">
        <f>C58/(1+'Levelized PV Future Prod'!$M$1)^('Levelized PV Future Prod'!B62-'Levelized PV Future Prod'!$M$3)</f>
        <v>161580.09425970595</v>
      </c>
      <c r="E58" s="127">
        <f t="shared" si="2"/>
        <v>23912740.585364085</v>
      </c>
      <c r="F58" s="126">
        <f>C58/'Generation plant Input'!$D$8/10000</f>
        <v>9.8764751036851077</v>
      </c>
      <c r="G58" s="123">
        <f t="shared" si="3"/>
        <v>5.6728056901887722</v>
      </c>
    </row>
    <row r="59" spans="2:7" x14ac:dyDescent="0.25">
      <c r="B59" s="128">
        <f>'Levelized PV Future Prod'!B63</f>
        <v>2073</v>
      </c>
      <c r="C59" s="124">
        <f>'Generation plant Input'!$D$8*'Marginal Supply Costs'!O61*1000</f>
        <v>2767565.8974028137</v>
      </c>
      <c r="D59" s="124">
        <f>C59/(1+'Levelized PV Future Prod'!$M$1)^('Levelized PV Future Prod'!B63-'Levelized PV Future Prod'!$M$3)</f>
        <v>155322.916513773</v>
      </c>
      <c r="E59" s="125">
        <f t="shared" si="2"/>
        <v>24068063.501877859</v>
      </c>
      <c r="F59" s="126">
        <f>C59/'Generation plant Input'!$D$8/10000</f>
        <v>10.045611242841428</v>
      </c>
      <c r="G59" s="123">
        <f t="shared" si="3"/>
        <v>5.6728056901887722</v>
      </c>
    </row>
    <row r="60" spans="2:7" x14ac:dyDescent="0.25">
      <c r="B60" s="128">
        <f>'Levelized PV Future Prod'!B64</f>
        <v>2074</v>
      </c>
      <c r="C60" s="124">
        <f>'Generation plant Input'!$D$8*'Marginal Supply Costs'!O62*1000</f>
        <v>2814960.8845650619</v>
      </c>
      <c r="D60" s="124">
        <f>C60/(1+'Levelized PV Future Prod'!$M$1)^('Levelized PV Future Prod'!B64-'Levelized PV Future Prod'!$M$3)</f>
        <v>149308.04753442164</v>
      </c>
      <c r="E60" s="125">
        <f t="shared" si="2"/>
        <v>24217371.54941228</v>
      </c>
      <c r="F60" s="126">
        <f>C60/'Generation plant Input'!$D$8/10000</f>
        <v>10.217643864120006</v>
      </c>
      <c r="G60" s="123">
        <f t="shared" si="3"/>
        <v>5.6728056901887722</v>
      </c>
    </row>
    <row r="61" spans="2:7" x14ac:dyDescent="0.25">
      <c r="B61" s="128">
        <f>'Levelized PV Future Prod'!B65</f>
        <v>2075</v>
      </c>
      <c r="C61" s="124">
        <f>'Generation plant Input'!$D$8*'Marginal Supply Costs'!O63*1000</f>
        <v>2863167.5180950505</v>
      </c>
      <c r="D61" s="124">
        <f>C61/(1+'Levelized PV Future Prod'!$M$1)^('Levelized PV Future Prod'!B65-'Levelized PV Future Prod'!$M$3)</f>
        <v>143526.10393176801</v>
      </c>
      <c r="E61" s="125">
        <f t="shared" si="2"/>
        <v>24360897.65334405</v>
      </c>
      <c r="F61" s="126">
        <f>C61/'Generation plant Input'!$D$8/10000</f>
        <v>10.392622570217968</v>
      </c>
      <c r="G61" s="123">
        <f t="shared" si="3"/>
        <v>5.6728056901887722</v>
      </c>
    </row>
    <row r="62" spans="2:7" x14ac:dyDescent="0.25">
      <c r="B62" s="128">
        <f>'Levelized PV Future Prod'!B66</f>
        <v>2076</v>
      </c>
      <c r="C62" s="124">
        <f>'Generation plant Input'!$D$8*'Marginal Supply Costs'!O64*1000</f>
        <v>2912199.6975603439</v>
      </c>
      <c r="D62" s="124">
        <f>C62/(1+'Levelized PV Future Prod'!$M$1)^('Levelized PV Future Prod'!B66-'Levelized PV Future Prod'!$M$3)</f>
        <v>137968.06568703931</v>
      </c>
      <c r="E62" s="125">
        <f t="shared" si="2"/>
        <v>24498865.719031088</v>
      </c>
      <c r="F62" s="126">
        <f>C62/'Generation plant Input'!$D$8/10000</f>
        <v>10.570597813286184</v>
      </c>
      <c r="G62" s="123">
        <f t="shared" si="3"/>
        <v>5.6728056901887722</v>
      </c>
    </row>
    <row r="63" spans="2:7" x14ac:dyDescent="0.25">
      <c r="B63" s="128">
        <f>'Levelized PV Future Prod'!B67</f>
        <v>2077</v>
      </c>
      <c r="C63" s="124">
        <f>'Generation plant Input'!$D$8*'Marginal Supply Costs'!O65*1000</f>
        <v>2962071.5605607159</v>
      </c>
      <c r="D63" s="124">
        <f>C63/(1+'Levelized PV Future Prod'!$M$1)^('Levelized PV Future Prod'!B67-'Levelized PV Future Prod'!$M$3)</f>
        <v>132625.26208105308</v>
      </c>
      <c r="E63" s="125">
        <f t="shared" si="2"/>
        <v>24631490.981112141</v>
      </c>
      <c r="F63" s="126">
        <f>C63/'Generation plant Input'!$D$8/10000</f>
        <v>10.751620909476282</v>
      </c>
      <c r="G63" s="123">
        <f t="shared" si="3"/>
        <v>5.6728056901887722</v>
      </c>
    </row>
    <row r="64" spans="2:7" x14ac:dyDescent="0.25">
      <c r="B64" s="128">
        <f>'Levelized PV Future Prod'!B68</f>
        <v>2078</v>
      </c>
      <c r="C64" s="124">
        <f>'Generation plant Input'!$D$8*'Marginal Supply Costs'!O66*1000</f>
        <v>3012797.4868044886</v>
      </c>
      <c r="D64" s="124">
        <f>C64/(1+'Levelized PV Future Prod'!$M$1)^('Levelized PV Future Prod'!B68-'Levelized PV Future Prod'!$M$3)</f>
        <v>127489.35816761524</v>
      </c>
      <c r="E64" s="125">
        <f t="shared" si="2"/>
        <v>24758980.339279756</v>
      </c>
      <c r="F64" s="126">
        <f>C64/'Generation plant Input'!$D$8/10000</f>
        <v>10.935744053736801</v>
      </c>
      <c r="G64" s="123">
        <f t="shared" si="3"/>
        <v>5.6728056901887722</v>
      </c>
    </row>
    <row r="65" spans="2:7" x14ac:dyDescent="0.25">
      <c r="B65" s="128">
        <f>'Levelized PV Future Prod'!B69</f>
        <v>2079</v>
      </c>
      <c r="C65" s="124">
        <f>'Generation plant Input'!$D$8*'Marginal Supply Costs'!O67*1000</f>
        <v>3064392.1022546762</v>
      </c>
      <c r="D65" s="124">
        <f>C65/(1+'Levelized PV Future Prod'!$M$1)^('Levelized PV Future Prod'!B69-'Levelized PV Future Prod'!$M$3)</f>
        <v>122552.34177073467</v>
      </c>
      <c r="E65" s="125">
        <f t="shared" si="2"/>
        <v>24881532.681050491</v>
      </c>
      <c r="F65" s="126">
        <f>C65/'Generation plant Input'!$D$8/10000</f>
        <v>11.123020334862709</v>
      </c>
      <c r="G65" s="123">
        <f t="shared" si="3"/>
        <v>5.6728056901887722</v>
      </c>
    </row>
    <row r="66" spans="2:7" x14ac:dyDescent="0.25">
      <c r="B66" s="128">
        <f>'Levelized PV Future Prod'!B70</f>
        <v>2080</v>
      </c>
      <c r="C66" s="124">
        <f>'Generation plant Input'!$D$8*'Marginal Supply Costs'!O68*1000</f>
        <v>3116870.2833461361</v>
      </c>
      <c r="D66" s="124">
        <f>C66/(1+'Levelized PV Future Prod'!$M$1)^('Levelized PV Future Prod'!B70-'Levelized PV Future Prod'!$M$3)</f>
        <v>117806.51098537022</v>
      </c>
      <c r="E66" s="125">
        <f t="shared" si="2"/>
        <v>24999339.192035861</v>
      </c>
      <c r="F66" s="126">
        <f>C66/'Generation plant Input'!$D$8/10000</f>
        <v>11.313503750802671</v>
      </c>
      <c r="G66" s="123">
        <f t="shared" si="3"/>
        <v>5.6728056901887722</v>
      </c>
    </row>
    <row r="67" spans="2:7" x14ac:dyDescent="0.25">
      <c r="B67" s="128">
        <f>'Levelized PV Future Prod'!B71</f>
        <v>2081</v>
      </c>
      <c r="C67" s="124">
        <f>'Generation plant Input'!$D$8*'Marginal Supply Costs'!O69*1000</f>
        <v>3170247.161274937</v>
      </c>
      <c r="D67" s="124">
        <f>C67/(1+'Levelized PV Future Prod'!$M$1)^('Levelized PV Future Prod'!B71-'Levelized PV Future Prod'!$M$3)</f>
        <v>113244.46216220966</v>
      </c>
      <c r="E67" s="125">
        <f t="shared" si="2"/>
        <v>25112583.654198069</v>
      </c>
      <c r="F67" s="126">
        <f>C67/'Generation plant Input'!$D$8/10000</f>
        <v>11.507249224228445</v>
      </c>
      <c r="G67" s="123">
        <f t="shared" si="3"/>
        <v>5.6728056901887722</v>
      </c>
    </row>
    <row r="68" spans="2:7" x14ac:dyDescent="0.25">
      <c r="B68" s="128">
        <f>'Levelized PV Future Prod'!B72</f>
        <v>2082</v>
      </c>
      <c r="C68" s="124">
        <f>'Generation plant Input'!$D$8*'Marginal Supply Costs'!O70*1000</f>
        <v>3224538.126361182</v>
      </c>
      <c r="D68" s="124">
        <f>C68/(1+'Levelized PV Future Prod'!$M$1)^('Levelized PV Future Prod'!B72-'Levelized PV Future Prod'!$M$3)</f>
        <v>108859.07835773799</v>
      </c>
      <c r="E68" s="125">
        <f t="shared" si="2"/>
        <v>25221442.732555807</v>
      </c>
      <c r="F68" s="126">
        <f>C68/'Generation plant Input'!$D$8/10000</f>
        <v>11.704312618370896</v>
      </c>
      <c r="G68" s="123">
        <f t="shared" si="3"/>
        <v>5.6728056901887722</v>
      </c>
    </row>
    <row r="69" spans="2:7" x14ac:dyDescent="0.25">
      <c r="B69" s="128">
        <f>'Levelized PV Future Prod'!B73</f>
        <v>2083</v>
      </c>
      <c r="C69" s="124">
        <f>'Generation plant Input'!$D$8*'Marginal Supply Costs'!O71*1000</f>
        <v>3279758.8324865485</v>
      </c>
      <c r="D69" s="124">
        <f>C69/(1+'Levelized PV Future Prod'!$M$1)^('Levelized PV Future Prod'!B73-'Levelized PV Future Prod'!$M$3)</f>
        <v>104643.51823157544</v>
      </c>
      <c r="E69" s="125">
        <f t="shared" si="2"/>
        <v>25326086.250787381</v>
      </c>
      <c r="F69" s="126">
        <f>C69/'Generation plant Input'!$D$8/10000</f>
        <v>11.904750753127217</v>
      </c>
      <c r="G69" s="123">
        <f t="shared" si="3"/>
        <v>5.6728056901887722</v>
      </c>
    </row>
    <row r="70" spans="2:7" x14ac:dyDescent="0.25">
      <c r="B70" s="128">
        <f>'Levelized PV Future Prod'!B74</f>
        <v>2084</v>
      </c>
      <c r="C70" s="124">
        <f>'Generation plant Input'!$D$8*'Marginal Supply Costs'!O72*1000</f>
        <v>3335925.2016078201</v>
      </c>
      <c r="D70" s="124">
        <f>C70/(1+'Levelized PV Future Prod'!$M$1)^('Levelized PV Future Prod'!B74-'Levelized PV Future Prod'!$M$3)</f>
        <v>100591.20537376557</v>
      </c>
      <c r="E70" s="125">
        <f t="shared" si="2"/>
        <v>25426677.456161145</v>
      </c>
      <c r="F70" s="126">
        <f>C70/'Generation plant Input'!$D$8/10000</f>
        <v>12.108621421443992</v>
      </c>
      <c r="G70" s="123">
        <f t="shared" si="3"/>
        <v>5.6728056901887722</v>
      </c>
    </row>
    <row r="71" spans="2:7" x14ac:dyDescent="0.25">
      <c r="B71" s="128">
        <f>'Levelized PV Future Prod'!B75</f>
        <v>2085</v>
      </c>
      <c r="C71" s="124">
        <f>'Generation plant Input'!$D$8*'Marginal Supply Costs'!O73*1000</f>
        <v>3393053.4283477128</v>
      </c>
      <c r="D71" s="124">
        <f>C71/(1+'Levelized PV Future Prod'!$M$1)^('Levelized PV Future Prod'!B75-'Levelized PV Future Prod'!$M$3)</f>
        <v>96695.818045363354</v>
      </c>
      <c r="E71" s="125">
        <f t="shared" si="2"/>
        <v>25523373.274206508</v>
      </c>
      <c r="F71" s="126">
        <f>C71/'Generation plant Input'!$D$8/10000</f>
        <v>12.315983405980809</v>
      </c>
      <c r="G71" s="123">
        <f t="shared" si="3"/>
        <v>5.6728056901887722</v>
      </c>
    </row>
    <row r="72" spans="2:7" x14ac:dyDescent="0.25">
      <c r="B72" s="128">
        <f>'Levelized PV Future Prod'!B76</f>
        <v>2086</v>
      </c>
      <c r="C72" s="124">
        <f>'Generation plant Input'!$D$8*'Marginal Supply Costs'!O74*1000</f>
        <v>3451159.9846643214</v>
      </c>
      <c r="D72" s="124">
        <f>C72/(1+'Levelized PV Future Prod'!$M$1)^('Levelized PV Future Prod'!B76-'Levelized PV Future Prod'!$M$3)</f>
        <v>92951.279316318265</v>
      </c>
      <c r="E72" s="125">
        <f t="shared" si="2"/>
        <v>25616324.553522825</v>
      </c>
      <c r="F72" s="126">
        <f>C72/'Generation plant Input'!$D$8/10000</f>
        <v>12.526896496059242</v>
      </c>
      <c r="G72" s="123">
        <f t="shared" si="3"/>
        <v>5.6728056901887722</v>
      </c>
    </row>
    <row r="73" spans="2:7" x14ac:dyDescent="0.25">
      <c r="B73" s="128">
        <f>'Levelized PV Future Prod'!B77</f>
        <v>2087</v>
      </c>
      <c r="C73" s="124">
        <f>'Generation plant Input'!$D$8*'Marginal Supply Costs'!O75*1000</f>
        <v>3510261.6246005292</v>
      </c>
      <c r="D73" s="124">
        <f>C73/(1+'Levelized PV Future Prod'!$M$1)^('Levelized PV Future Prod'!B77-'Levelized PV Future Prod'!$M$3)</f>
        <v>89351.747585267018</v>
      </c>
      <c r="E73" s="125">
        <f t="shared" ref="E73:E88" si="4">D73+E72</f>
        <v>25705676.301108092</v>
      </c>
      <c r="F73" s="126">
        <f>C73/'Generation plant Input'!$D$8/10000</f>
        <v>12.741421504902101</v>
      </c>
      <c r="G73" s="123">
        <f t="shared" si="3"/>
        <v>5.6728056901887722</v>
      </c>
    </row>
    <row r="74" spans="2:7" x14ac:dyDescent="0.25">
      <c r="B74" s="128">
        <f>'Levelized PV Future Prod'!B78</f>
        <v>2088</v>
      </c>
      <c r="C74" s="124">
        <f>'Generation plant Input'!$D$8*'Marginal Supply Costs'!O76*1000</f>
        <v>3570375.3891147547</v>
      </c>
      <c r="D74" s="124">
        <f>C74/(1+'Levelized PV Future Prod'!$M$1)^('Levelized PV Future Prod'!B78-'Levelized PV Future Prod'!$M$3)</f>
        <v>85891.607466446905</v>
      </c>
      <c r="E74" s="125">
        <f t="shared" si="4"/>
        <v>25791567.90857454</v>
      </c>
      <c r="F74" s="126">
        <f>C74/'Generation plant Input'!$D$8/10000</f>
        <v>12.959620287167894</v>
      </c>
      <c r="G74" s="123">
        <f t="shared" ref="G74:G88" si="5">G73</f>
        <v>5.6728056901887722</v>
      </c>
    </row>
    <row r="75" spans="2:7" x14ac:dyDescent="0.25">
      <c r="B75" s="128">
        <f>'Levelized PV Future Prod'!B79</f>
        <v>2089</v>
      </c>
      <c r="C75" s="124">
        <f>'Generation plant Input'!$D$8*'Marginal Supply Costs'!O77*1000</f>
        <v>3631518.6109944214</v>
      </c>
      <c r="D75" s="124">
        <f>C75/(1+'Levelized PV Future Prod'!$M$1)^('Levelized PV Future Prod'!B79-'Levelized PV Future Prod'!$M$3)</f>
        <v>82565.461029512415</v>
      </c>
      <c r="E75" s="125">
        <f t="shared" si="4"/>
        <v>25874133.369604051</v>
      </c>
      <c r="F75" s="126">
        <f>C75/'Generation plant Input'!$D$8/10000</f>
        <v>13.181555756785558</v>
      </c>
      <c r="G75" s="123">
        <f t="shared" si="5"/>
        <v>5.6728056901887722</v>
      </c>
    </row>
    <row r="76" spans="2:7" x14ac:dyDescent="0.25">
      <c r="B76" s="128">
        <f>'Levelized PV Future Prod'!B80</f>
        <v>2090</v>
      </c>
      <c r="C76" s="124">
        <f>'Generation plant Input'!$D$8*'Marginal Supply Costs'!O78*1000</f>
        <v>3693708.919853576</v>
      </c>
      <c r="D76" s="124">
        <f>C76/(1+'Levelized PV Future Prod'!$M$1)^('Levelized PV Future Prod'!B80-'Levelized PV Future Prod'!$M$3)</f>
        <v>79368.119378589821</v>
      </c>
      <c r="E76" s="125">
        <f t="shared" si="4"/>
        <v>25953501.48898264</v>
      </c>
      <c r="F76" s="126">
        <f>C76/'Generation plant Input'!$D$8/10000</f>
        <v>13.407291905094649</v>
      </c>
      <c r="G76" s="123">
        <f t="shared" si="5"/>
        <v>5.6728056901887722</v>
      </c>
    </row>
    <row r="77" spans="2:7" x14ac:dyDescent="0.25">
      <c r="B77" s="128">
        <f>'Levelized PV Future Prod'!B81</f>
        <v>2091</v>
      </c>
      <c r="C77" s="124">
        <f>'Generation plant Input'!$D$8*'Marginal Supply Costs'!O79*1000</f>
        <v>3756964.2472160892</v>
      </c>
      <c r="D77" s="124">
        <f>C77/(1+'Levelized PV Future Prod'!$M$1)^('Levelized PV Future Prod'!B81-'Levelized PV Future Prod'!$M$3)</f>
        <v>76294.594557431818</v>
      </c>
      <c r="E77" s="125">
        <f t="shared" si="4"/>
        <v>26029796.083540071</v>
      </c>
      <c r="F77" s="126">
        <f>C77/'Generation plant Input'!$D$8/10000</f>
        <v>13.63689381929615</v>
      </c>
      <c r="G77" s="123">
        <f t="shared" si="5"/>
        <v>5.6728056901887722</v>
      </c>
    </row>
    <row r="78" spans="2:7" x14ac:dyDescent="0.25">
      <c r="B78" s="128">
        <f>'Levelized PV Future Prod'!B82</f>
        <v>2092</v>
      </c>
      <c r="C78" s="124">
        <f>'Generation plant Input'!$D$8*'Marginal Supply Costs'!O80*1000</f>
        <v>3821302.8316859044</v>
      </c>
      <c r="D78" s="124">
        <f>C78/(1+'Levelized PV Future Prod'!$M$1)^('Levelized PV Future Prod'!B82-'Levelized PV Future Prod'!$M$3)</f>
        <v>73340.091768044687</v>
      </c>
      <c r="E78" s="125">
        <f t="shared" si="4"/>
        <v>26103136.175308116</v>
      </c>
      <c r="F78" s="126">
        <f>C78/'Generation plant Input'!$D$8/10000</f>
        <v>13.870427701219253</v>
      </c>
      <c r="G78" s="123">
        <f t="shared" si="5"/>
        <v>5.6728056901887722</v>
      </c>
    </row>
    <row r="79" spans="2:7" x14ac:dyDescent="0.25">
      <c r="B79" s="128">
        <f>'Levelized PV Future Prod'!B83</f>
        <v>2093</v>
      </c>
      <c r="C79" s="124">
        <f>'Generation plant Input'!$D$8*'Marginal Supply Costs'!O81*1000</f>
        <v>3886743.2242058348</v>
      </c>
      <c r="D79" s="124">
        <f>C79/(1+'Levelized PV Future Prod'!$M$1)^('Levelized PV Future Prod'!B83-'Levelized PV Future Prod'!$M$3)</f>
        <v>70500.001890648651</v>
      </c>
      <c r="E79" s="125">
        <f t="shared" si="4"/>
        <v>26173636.177198764</v>
      </c>
      <c r="F79" s="126">
        <f>C79/'Generation plant Input'!$D$8/10000</f>
        <v>14.107960886409565</v>
      </c>
      <c r="G79" s="123">
        <f t="shared" si="5"/>
        <v>5.6728056901887722</v>
      </c>
    </row>
    <row r="80" spans="2:7" x14ac:dyDescent="0.25">
      <c r="B80" s="128">
        <f>'Levelized PV Future Prod'!B84</f>
        <v>2094</v>
      </c>
      <c r="C80" s="124">
        <f>'Generation plant Input'!$D$8*'Marginal Supply Costs'!O82*1000</f>
        <v>3953304.2934064134</v>
      </c>
      <c r="D80" s="124">
        <f>C80/(1+'Levelized PV Future Prod'!$M$1)^('Levelized PV Future Prod'!B84-'Levelized PV Future Prod'!$M$3)</f>
        <v>67769.894293302103</v>
      </c>
      <c r="E80" s="125">
        <f t="shared" si="4"/>
        <v>26241406.071492065</v>
      </c>
      <c r="F80" s="126">
        <f>C80/'Generation plant Input'!$D$8/10000</f>
        <v>14.34956186354415</v>
      </c>
      <c r="G80" s="123">
        <f t="shared" si="5"/>
        <v>5.6728056901887722</v>
      </c>
    </row>
    <row r="81" spans="2:7" x14ac:dyDescent="0.25">
      <c r="B81" s="128">
        <f>'Levelized PV Future Prod'!B85</f>
        <v>2095</v>
      </c>
      <c r="C81" s="124">
        <f>'Generation plant Input'!$D$8*'Marginal Supply Costs'!O83*1000</f>
        <v>4021005.2310463409</v>
      </c>
      <c r="D81" s="124">
        <f>C81/(1+'Levelized PV Future Prod'!$M$1)^('Levelized PV Future Prod'!B85-'Levelized PV Future Prod'!$M$3)</f>
        <v>65145.509919972632</v>
      </c>
      <c r="E81" s="125">
        <f t="shared" si="4"/>
        <v>26306551.581412036</v>
      </c>
      <c r="F81" s="126">
        <f>C81/'Generation plant Input'!$D$8/10000</f>
        <v>14.595300294179097</v>
      </c>
      <c r="G81" s="123">
        <f t="shared" si="5"/>
        <v>5.6728056901887722</v>
      </c>
    </row>
    <row r="82" spans="2:7" x14ac:dyDescent="0.25">
      <c r="B82" s="128">
        <f>'Levelized PV Future Prod'!B86</f>
        <v>2096</v>
      </c>
      <c r="C82" s="124">
        <f>'Generation plant Input'!$D$8*'Marginal Supply Costs'!O84*1000</f>
        <v>4089865.5575461066</v>
      </c>
      <c r="D82" s="124">
        <f>C82/(1+'Levelized PV Future Prod'!$M$1)^('Levelized PV Future Prod'!B86-'Levelized PV Future Prod'!$M$3)</f>
        <v>62622.7546462721</v>
      </c>
      <c r="E82" s="125">
        <f t="shared" si="4"/>
        <v>26369174.336058307</v>
      </c>
      <c r="F82" s="126">
        <f>C82/'Generation plant Input'!$D$8/10000</f>
        <v>14.845247032835232</v>
      </c>
      <c r="G82" s="123">
        <f t="shared" si="5"/>
        <v>5.6728056901887722</v>
      </c>
    </row>
    <row r="83" spans="2:7" x14ac:dyDescent="0.25">
      <c r="B83" s="128">
        <f>'Levelized PV Future Prod'!B87</f>
        <v>2097</v>
      </c>
      <c r="C83" s="124">
        <f>'Generation plant Input'!$D$8*'Marginal Supply Costs'!O85*1000</f>
        <v>4159905.1276163701</v>
      </c>
      <c r="D83" s="124">
        <f>C83/(1+'Levelized PV Future Prod'!$M$1)^('Levelized PV Future Prod'!B87-'Levelized PV Future Prod'!$M$3)</f>
        <v>60197.69289249029</v>
      </c>
      <c r="E83" s="125">
        <f t="shared" si="4"/>
        <v>26429372.028950799</v>
      </c>
      <c r="F83" s="126">
        <f>C83/'Generation plant Input'!$D$8/10000</f>
        <v>15.099474147427841</v>
      </c>
      <c r="G83" s="123">
        <f t="shared" si="5"/>
        <v>5.6728056901887722</v>
      </c>
    </row>
    <row r="84" spans="2:7" x14ac:dyDescent="0.25">
      <c r="B84" s="128">
        <f>'Levelized PV Future Prod'!B88</f>
        <v>2098</v>
      </c>
      <c r="C84" s="124">
        <f>'Generation plant Input'!$D$8*'Marginal Supply Costs'!O86*1000</f>
        <v>4231144.135982736</v>
      </c>
      <c r="D84" s="124">
        <f>C84/(1+'Levelized PV Future Prod'!$M$1)^('Levelized PV Future Prod'!B88-'Levelized PV Future Prod'!$M$3)</f>
        <v>57866.541483963578</v>
      </c>
      <c r="E84" s="125">
        <f t="shared" si="4"/>
        <v>26487238.570434764</v>
      </c>
      <c r="F84" s="126">
        <f>C84/'Generation plant Input'!$D$8/10000</f>
        <v>15.358054940046227</v>
      </c>
      <c r="G84" s="123">
        <f t="shared" si="5"/>
        <v>5.6728056901887722</v>
      </c>
    </row>
    <row r="85" spans="2:7" x14ac:dyDescent="0.25">
      <c r="B85" s="128">
        <f>'Levelized PV Future Prod'!B89</f>
        <v>2099</v>
      </c>
      <c r="C85" s="124">
        <f>'Generation plant Input'!$D$8*'Marginal Supply Costs'!O87*1000</f>
        <v>4303603.1232085554</v>
      </c>
      <c r="D85" s="124">
        <f>C85/(1+'Levelized PV Future Prod'!$M$1)^('Levelized PV Future Prod'!B89-'Levelized PV Future Prod'!$M$3)</f>
        <v>55625.663749200095</v>
      </c>
      <c r="E85" s="125">
        <f t="shared" si="4"/>
        <v>26542864.234183963</v>
      </c>
      <c r="F85" s="126">
        <f>C85/'Generation plant Input'!$D$8/10000</f>
        <v>15.62106396808913</v>
      </c>
      <c r="G85" s="123">
        <f t="shared" si="5"/>
        <v>5.6728056901887722</v>
      </c>
    </row>
    <row r="86" spans="2:7" x14ac:dyDescent="0.25">
      <c r="B86" s="128">
        <f>'Levelized PV Future Prod'!B90</f>
        <v>2100</v>
      </c>
      <c r="C86" s="124">
        <f>'Generation plant Input'!$D$8*'Marginal Supply Costs'!O88*1000</f>
        <v>4377302.9816174526</v>
      </c>
      <c r="D86" s="124">
        <f>C86/(1+'Levelized PV Future Prod'!$M$1)^('Levelized PV Future Prod'!B90-'Levelized PV Future Prod'!$M$3)</f>
        <v>53471.563846554855</v>
      </c>
      <c r="E86" s="125">
        <f t="shared" si="4"/>
        <v>26596335.798030518</v>
      </c>
      <c r="F86" s="126">
        <f>C86/'Generation plant Input'!$D$8/10000</f>
        <v>15.888577065762076</v>
      </c>
      <c r="G86" s="123">
        <f t="shared" si="5"/>
        <v>5.6728056901887722</v>
      </c>
    </row>
    <row r="87" spans="2:7" x14ac:dyDescent="0.25">
      <c r="B87" s="128">
        <f>'Levelized PV Future Prod'!B91</f>
        <v>2101</v>
      </c>
      <c r="C87" s="124">
        <f>'Generation plant Input'!$D$8*'Marginal Supply Costs'!O89*1000</f>
        <v>4452264.9613172738</v>
      </c>
      <c r="D87" s="124">
        <f>C87/(1+'Levelized PV Future Prod'!$M$1)^('Levelized PV Future Prod'!B91-'Levelized PV Future Prod'!$M$3)</f>
        <v>51400.881310603821</v>
      </c>
      <c r="E87" s="125">
        <f t="shared" si="4"/>
        <v>26647736.679341123</v>
      </c>
      <c r="F87" s="126">
        <f>C87/'Generation plant Input'!$D$8/10000</f>
        <v>16.160671365942918</v>
      </c>
      <c r="G87" s="123">
        <f t="shared" si="5"/>
        <v>5.6728056901887722</v>
      </c>
    </row>
    <row r="88" spans="2:7" x14ac:dyDescent="0.25">
      <c r="B88" s="128">
        <f>'Levelized PV Future Prod'!B92</f>
        <v>2102</v>
      </c>
      <c r="C88" s="124">
        <f>'Generation plant Input'!$D$8*'Marginal Supply Costs'!O90*1000</f>
        <v>4528510.6763271969</v>
      </c>
      <c r="D88" s="124">
        <f>C88/(1+'Levelized PV Future Prod'!$M$1)^('Levelized PV Future Prod'!B92-'Levelized PV Future Prod'!$M$3)</f>
        <v>49410.38580970934</v>
      </c>
      <c r="E88" s="125">
        <f t="shared" si="4"/>
        <v>26697147.065150831</v>
      </c>
      <c r="F88" s="126">
        <f>C88/'Generation plant Input'!$D$8/10000</f>
        <v>16.437425322421767</v>
      </c>
      <c r="G88" s="123">
        <f t="shared" si="5"/>
        <v>5.6728056901887722</v>
      </c>
    </row>
  </sheetData>
  <mergeCells count="7">
    <mergeCell ref="G4:G6"/>
    <mergeCell ref="D4:D6"/>
    <mergeCell ref="E4:E6"/>
    <mergeCell ref="B2:G2"/>
    <mergeCell ref="B4:B6"/>
    <mergeCell ref="F4:F6"/>
    <mergeCell ref="C4:C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G89"/>
  <sheetViews>
    <sheetView workbookViewId="0">
      <selection activeCell="N22" sqref="N22"/>
    </sheetView>
  </sheetViews>
  <sheetFormatPr defaultRowHeight="15" x14ac:dyDescent="0.25"/>
  <cols>
    <col min="1" max="1" width="1.85546875" style="10" customWidth="1"/>
    <col min="2" max="2" width="9.28515625" style="10" bestFit="1" customWidth="1"/>
    <col min="3" max="3" width="10.28515625" style="10" bestFit="1" customWidth="1"/>
    <col min="4" max="4" width="9.28515625" style="10" bestFit="1" customWidth="1"/>
    <col min="5" max="5" width="13" style="10" customWidth="1"/>
    <col min="6" max="6" width="11.42578125" style="10" customWidth="1"/>
    <col min="7" max="7" width="13.42578125" style="10" customWidth="1"/>
    <col min="8" max="8" width="12.42578125" style="10" customWidth="1"/>
    <col min="9" max="16384" width="9.140625" style="10"/>
  </cols>
  <sheetData>
    <row r="1" spans="2:7" ht="9" customHeight="1" x14ac:dyDescent="0.25"/>
    <row r="2" spans="2:7" x14ac:dyDescent="0.25">
      <c r="B2" s="193" t="s">
        <v>110</v>
      </c>
      <c r="C2" s="193"/>
      <c r="D2" s="193"/>
      <c r="E2" s="193"/>
      <c r="F2" s="193"/>
      <c r="G2" s="193"/>
    </row>
    <row r="3" spans="2:7" x14ac:dyDescent="0.25">
      <c r="B3" s="119"/>
      <c r="C3" s="119"/>
      <c r="D3" s="119"/>
      <c r="E3" s="119"/>
      <c r="F3" s="119"/>
      <c r="G3" s="119"/>
    </row>
    <row r="4" spans="2:7" x14ac:dyDescent="0.25">
      <c r="B4" s="119"/>
      <c r="C4" s="194" t="s">
        <v>60</v>
      </c>
      <c r="D4" s="194" t="s">
        <v>30</v>
      </c>
      <c r="E4" s="194" t="s">
        <v>67</v>
      </c>
      <c r="F4" s="194" t="s">
        <v>73</v>
      </c>
      <c r="G4" s="194" t="s">
        <v>140</v>
      </c>
    </row>
    <row r="5" spans="2:7" x14ac:dyDescent="0.25">
      <c r="B5" s="119"/>
      <c r="C5" s="194"/>
      <c r="D5" s="194"/>
      <c r="E5" s="194"/>
      <c r="F5" s="194"/>
      <c r="G5" s="194"/>
    </row>
    <row r="6" spans="2:7" x14ac:dyDescent="0.25">
      <c r="B6" s="120" t="s">
        <v>56</v>
      </c>
      <c r="C6" s="194"/>
      <c r="D6" s="194"/>
      <c r="E6" s="194"/>
      <c r="F6" s="194"/>
      <c r="G6" s="194"/>
    </row>
    <row r="7" spans="2:7" x14ac:dyDescent="0.25">
      <c r="B7" s="119"/>
      <c r="C7" s="119" t="s">
        <v>69</v>
      </c>
      <c r="D7" s="119" t="s">
        <v>69</v>
      </c>
      <c r="E7" s="119" t="s">
        <v>69</v>
      </c>
      <c r="F7" s="121" t="s">
        <v>55</v>
      </c>
      <c r="G7" s="121" t="s">
        <v>55</v>
      </c>
    </row>
    <row r="8" spans="2:7" x14ac:dyDescent="0.25">
      <c r="B8" s="119"/>
      <c r="C8" s="119"/>
      <c r="D8" s="119"/>
      <c r="E8" s="119"/>
      <c r="F8" s="121"/>
      <c r="G8" s="121"/>
    </row>
    <row r="9" spans="2:7" x14ac:dyDescent="0.25">
      <c r="B9" s="128">
        <f>'Energy Benefit'!B8</f>
        <v>2022</v>
      </c>
      <c r="C9" s="124">
        <v>0</v>
      </c>
      <c r="D9" s="124">
        <f>C9/(1+'Levelized PV Future Prod'!$M$1)^('Levelized PV Future Prod'!B12-'Levelized PV Future Prod'!$M$3)</f>
        <v>0</v>
      </c>
      <c r="E9" s="125">
        <f>D9</f>
        <v>0</v>
      </c>
      <c r="F9" s="126">
        <f>C9/'Generation plant Input'!$D$8/10000</f>
        <v>0</v>
      </c>
      <c r="G9" s="123">
        <v>0</v>
      </c>
    </row>
    <row r="10" spans="2:7" x14ac:dyDescent="0.25">
      <c r="B10" s="128">
        <f>'Energy Benefit'!B9</f>
        <v>2023</v>
      </c>
      <c r="C10" s="124">
        <f>'Generation plant Input'!$D$8*'Marginal Supply Costs'!P11*1000</f>
        <v>895925.58536799159</v>
      </c>
      <c r="D10" s="124">
        <f>C10/(1+'Levelized PV Future Prod'!$M$1)^('Levelized PV Future Prod'!B13-'Levelized PV Future Prod'!$M$3)</f>
        <v>846730.54093941173</v>
      </c>
      <c r="E10" s="125">
        <f t="shared" ref="E10:E41" si="0">D10+E9</f>
        <v>846730.54093941173</v>
      </c>
      <c r="F10" s="126">
        <f>C10/'Generation plant Input'!$D$8/10000</f>
        <v>3.2519984949836354</v>
      </c>
      <c r="G10" s="123">
        <f>-(PMT('Levelized PV Future Prod'!$M$1,50,E59))*100/('Generation plant Input'!$D$10*1000000)*(1+'Levelized PV Future Prod'!$M$1)</f>
        <v>4.5871768197866007</v>
      </c>
    </row>
    <row r="11" spans="2:7" x14ac:dyDescent="0.25">
      <c r="B11" s="128">
        <f>'Energy Benefit'!B10</f>
        <v>2024</v>
      </c>
      <c r="C11" s="124">
        <f>'Generation plant Input'!$D$8*'Marginal Supply Costs'!P12*1000</f>
        <v>915858.24615959753</v>
      </c>
      <c r="D11" s="124">
        <f>C11/(1+'Levelized PV Future Prod'!$M$1)^('Levelized PV Future Prod'!B14-'Levelized PV Future Prod'!$M$3)</f>
        <v>818040.54856071528</v>
      </c>
      <c r="E11" s="125">
        <f t="shared" si="0"/>
        <v>1664771.0895001269</v>
      </c>
      <c r="F11" s="126">
        <f>C11/'Generation plant Input'!$D$8/10000</f>
        <v>3.3243493508515334</v>
      </c>
      <c r="G11" s="123">
        <f t="shared" ref="G11:G42" si="1">G10</f>
        <v>4.5871768197866007</v>
      </c>
    </row>
    <row r="12" spans="2:7" x14ac:dyDescent="0.25">
      <c r="B12" s="128">
        <f>'Energy Benefit'!B11</f>
        <v>2025</v>
      </c>
      <c r="C12" s="124">
        <f>'Generation plant Input'!$D$8*'Marginal Supply Costs'!P13*1000</f>
        <v>936239.57927006157</v>
      </c>
      <c r="D12" s="124">
        <f>C12/(1+'Levelized PV Future Prod'!$M$1)^('Levelized PV Future Prod'!B15-'Levelized PV Future Prod'!$M$3)</f>
        <v>790327.06309269927</v>
      </c>
      <c r="E12" s="125">
        <f t="shared" si="0"/>
        <v>2455098.1525928262</v>
      </c>
      <c r="F12" s="126">
        <f>C12/'Generation plant Input'!$D$8/10000</f>
        <v>3.3983287813795338</v>
      </c>
      <c r="G12" s="123">
        <f t="shared" si="1"/>
        <v>4.5871768197866007</v>
      </c>
    </row>
    <row r="13" spans="2:7" x14ac:dyDescent="0.25">
      <c r="B13" s="128">
        <f>'Energy Benefit'!B12</f>
        <v>2026</v>
      </c>
      <c r="C13" s="124">
        <f>'Generation plant Input'!$D$8*'Marginal Supply Costs'!P14*1000</f>
        <v>957079.80408811371</v>
      </c>
      <c r="D13" s="124">
        <f>C13/(1+'Levelized PV Future Prod'!$M$1)^('Levelized PV Future Prod'!B16-'Levelized PV Future Prod'!$M$3)</f>
        <v>763556.70378222631</v>
      </c>
      <c r="E13" s="125">
        <f t="shared" si="0"/>
        <v>3218654.8563750526</v>
      </c>
      <c r="F13" s="126">
        <f>C13/'Generation plant Input'!$D$8/10000</f>
        <v>3.4739738805376175</v>
      </c>
      <c r="G13" s="123">
        <f t="shared" si="1"/>
        <v>4.5871768197866007</v>
      </c>
    </row>
    <row r="14" spans="2:7" x14ac:dyDescent="0.25">
      <c r="B14" s="128">
        <f>'Energy Benefit'!B13</f>
        <v>2027</v>
      </c>
      <c r="C14" s="124">
        <f>'Generation plant Input'!$D$8*'Marginal Supply Costs'!P15*1000</f>
        <v>978389.37551725039</v>
      </c>
      <c r="D14" s="124">
        <f>C14/(1+'Levelized PV Future Prod'!$M$1)^('Levelized PV Future Prod'!B17-'Levelized PV Future Prod'!$M$3)</f>
        <v>737697.23565581616</v>
      </c>
      <c r="E14" s="125">
        <f t="shared" si="0"/>
        <v>3956352.0920308689</v>
      </c>
      <c r="F14" s="126">
        <f>C14/'Generation plant Input'!$D$8/10000</f>
        <v>3.5513225971588036</v>
      </c>
      <c r="G14" s="123">
        <f t="shared" si="1"/>
        <v>4.5871768197866007</v>
      </c>
    </row>
    <row r="15" spans="2:7" x14ac:dyDescent="0.25">
      <c r="B15" s="128">
        <f>'Energy Benefit'!B14</f>
        <v>2028</v>
      </c>
      <c r="C15" s="124">
        <f>'Generation plant Input'!$D$8*'Marginal Supply Costs'!P16*1000</f>
        <v>1000178.989465817</v>
      </c>
      <c r="D15" s="124">
        <f>C15/(1+'Levelized PV Future Prod'!$M$1)^('Levelized PV Future Prod'!B18-'Levelized PV Future Prod'!$M$3)</f>
        <v>712717.53003818844</v>
      </c>
      <c r="E15" s="125">
        <f t="shared" si="0"/>
        <v>4669069.6220690571</v>
      </c>
      <c r="F15" s="126">
        <f>C15/'Generation plant Input'!$D$8/10000</f>
        <v>3.6304137548668494</v>
      </c>
      <c r="G15" s="123">
        <f t="shared" si="1"/>
        <v>4.5871768197866007</v>
      </c>
    </row>
    <row r="16" spans="2:7" x14ac:dyDescent="0.25">
      <c r="B16" s="128">
        <f>'Energy Benefit'!B15</f>
        <v>2029</v>
      </c>
      <c r="C16" s="124">
        <f>'Generation plant Input'!$D$8*'Marginal Supply Costs'!P17*1000</f>
        <v>1022459.5884664773</v>
      </c>
      <c r="D16" s="124">
        <f>C16/(1+'Levelized PV Future Prod'!$M$1)^('Levelized PV Future Prod'!B19-'Levelized PV Future Prod'!$M$3)</f>
        <v>688587.52643624379</v>
      </c>
      <c r="E16" s="125">
        <f t="shared" si="0"/>
        <v>5357657.1485053012</v>
      </c>
      <c r="F16" s="126">
        <f>C16/'Generation plant Input'!$D$8/10000</f>
        <v>3.7112870724736022</v>
      </c>
      <c r="G16" s="123">
        <f t="shared" si="1"/>
        <v>4.5871768197866007</v>
      </c>
    </row>
    <row r="17" spans="2:7" x14ac:dyDescent="0.25">
      <c r="B17" s="128">
        <f>'Energy Benefit'!B16</f>
        <v>2030</v>
      </c>
      <c r="C17" s="124">
        <f>'Generation plant Input'!$D$8*'Marginal Supply Costs'!P18*1000</f>
        <v>1040202.0486620184</v>
      </c>
      <c r="D17" s="124">
        <f>C17/(1+'Levelized PV Future Prod'!$M$1)^('Levelized PV Future Prod'!B20-'Levelized PV Future Prod'!$M$3)</f>
        <v>662070.12239927589</v>
      </c>
      <c r="E17" s="125">
        <f t="shared" si="0"/>
        <v>6019727.2709045773</v>
      </c>
      <c r="F17" s="126">
        <f>C17/'Generation plant Input'!$D$8/10000</f>
        <v>3.775688016922027</v>
      </c>
      <c r="G17" s="123">
        <f t="shared" si="1"/>
        <v>4.5871768197866007</v>
      </c>
    </row>
    <row r="18" spans="2:7" x14ac:dyDescent="0.25">
      <c r="B18" s="128">
        <f>'Energy Benefit'!B17</f>
        <v>2031</v>
      </c>
      <c r="C18" s="124">
        <f>'Generation plant Input'!$D$8*'Marginal Supply Costs'!P19*1000</f>
        <v>1058392.2455700401</v>
      </c>
      <c r="D18" s="124">
        <f>C18/(1+'Levelized PV Future Prod'!$M$1)^('Levelized PV Future Prod'!B21-'Levelized PV Future Prod'!$M$3)</f>
        <v>636658.02810762858</v>
      </c>
      <c r="E18" s="125">
        <f t="shared" si="0"/>
        <v>6656385.2990122056</v>
      </c>
      <c r="F18" s="126">
        <f>C18/'Generation plant Input'!$D$8/10000</f>
        <v>3.8417141400001458</v>
      </c>
      <c r="G18" s="123">
        <f t="shared" si="1"/>
        <v>4.5871768197866007</v>
      </c>
    </row>
    <row r="19" spans="2:7" x14ac:dyDescent="0.25">
      <c r="B19" s="128">
        <f>'Energy Benefit'!B18</f>
        <v>2032</v>
      </c>
      <c r="C19" s="124">
        <f>'Generation plant Input'!$D$8*'Marginal Supply Costs'!P20*1000</f>
        <v>1076752.3468795209</v>
      </c>
      <c r="D19" s="124">
        <f>C19/(1+'Levelized PV Future Prod'!$M$1)^('Levelized PV Future Prod'!B22-'Levelized PV Future Prod'!$M$3)</f>
        <v>612137.07381038368</v>
      </c>
      <c r="E19" s="125">
        <f t="shared" si="0"/>
        <v>7268522.3728225892</v>
      </c>
      <c r="F19" s="126">
        <f>C19/'Generation plant Input'!$D$8/10000</f>
        <v>3.9083569759692227</v>
      </c>
      <c r="G19" s="123">
        <f t="shared" si="1"/>
        <v>4.5871768197866007</v>
      </c>
    </row>
    <row r="20" spans="2:7" x14ac:dyDescent="0.25">
      <c r="B20" s="128">
        <f>'Energy Benefit'!B19</f>
        <v>2033</v>
      </c>
      <c r="C20" s="124">
        <f>'Generation plant Input'!$D$8*'Marginal Supply Costs'!P21*1000</f>
        <v>1095348.9628387601</v>
      </c>
      <c r="D20" s="124">
        <f>C20/(1+'Levelized PV Future Prod'!$M$1)^('Levelized PV Future Prod'!B23-'Levelized PV Future Prod'!$M$3)</f>
        <v>588516.49947402079</v>
      </c>
      <c r="E20" s="125">
        <f t="shared" si="0"/>
        <v>7857038.8722966099</v>
      </c>
      <c r="F20" s="126">
        <f>C20/'Generation plant Input'!$D$8/10000</f>
        <v>3.9758583043149187</v>
      </c>
      <c r="G20" s="123">
        <f t="shared" si="1"/>
        <v>4.5871768197866007</v>
      </c>
    </row>
    <row r="21" spans="2:7" x14ac:dyDescent="0.25">
      <c r="B21" s="128">
        <f>'Energy Benefit'!B20</f>
        <v>2034</v>
      </c>
      <c r="C21" s="124">
        <f>'Generation plant Input'!$D$8*'Marginal Supply Costs'!P22*1000</f>
        <v>1114205.4553029584</v>
      </c>
      <c r="D21" s="124">
        <f>C21/(1+'Levelized PV Future Prod'!$M$1)^('Levelized PV Future Prod'!B24-'Levelized PV Future Prod'!$M$3)</f>
        <v>565776.24353719549</v>
      </c>
      <c r="E21" s="125">
        <f t="shared" si="0"/>
        <v>8422815.1158338059</v>
      </c>
      <c r="F21" s="126">
        <f>C21/'Generation plant Input'!$D$8/10000</f>
        <v>4.0443029230597398</v>
      </c>
      <c r="G21" s="123">
        <f t="shared" si="1"/>
        <v>4.5871768197866007</v>
      </c>
    </row>
    <row r="22" spans="2:7" x14ac:dyDescent="0.25">
      <c r="B22" s="128">
        <f>'Energy Benefit'!B21</f>
        <v>2035</v>
      </c>
      <c r="C22" s="124">
        <f>'Generation plant Input'!$D$8*'Marginal Supply Costs'!P23*1000</f>
        <v>1133325.2995894179</v>
      </c>
      <c r="D22" s="124">
        <f>C22/(1+'Levelized PV Future Prod'!$M$1)^('Levelized PV Future Prod'!B25-'Levelized PV Future Prod'!$M$3)</f>
        <v>543885.26965830883</v>
      </c>
      <c r="E22" s="125">
        <f t="shared" si="0"/>
        <v>8966700.3854921144</v>
      </c>
      <c r="F22" s="126">
        <f>C22/'Generation plant Input'!$D$8/10000</f>
        <v>4.1137034467855456</v>
      </c>
      <c r="G22" s="123">
        <f t="shared" si="1"/>
        <v>4.5871768197866007</v>
      </c>
    </row>
    <row r="23" spans="2:7" x14ac:dyDescent="0.25">
      <c r="B23" s="128">
        <f>'Energy Benefit'!B22</f>
        <v>2036</v>
      </c>
      <c r="C23" s="124">
        <f>'Generation plant Input'!$D$8*'Marginal Supply Costs'!P24*1000</f>
        <v>1152881.2961973501</v>
      </c>
      <c r="D23" s="124">
        <f>C23/(1+'Levelized PV Future Prod'!$M$1)^('Levelized PV Future Prod'!B26-'Levelized PV Future Prod'!$M$3)</f>
        <v>522890.30795852095</v>
      </c>
      <c r="E23" s="125">
        <f t="shared" si="0"/>
        <v>9489590.6934506353</v>
      </c>
      <c r="F23" s="126">
        <f>C23/'Generation plant Input'!$D$8/10000</f>
        <v>4.1846871005348465</v>
      </c>
      <c r="G23" s="123">
        <f t="shared" si="1"/>
        <v>4.5871768197866007</v>
      </c>
    </row>
    <row r="24" spans="2:7" x14ac:dyDescent="0.25">
      <c r="B24" s="128">
        <f>'Energy Benefit'!B23</f>
        <v>2037</v>
      </c>
      <c r="C24" s="124">
        <f>'Generation plant Input'!$D$8*'Marginal Supply Costs'!P25*1000</f>
        <v>1172545.9930075794</v>
      </c>
      <c r="D24" s="124">
        <f>C24/(1+'Levelized PV Future Prod'!$M$1)^('Levelized PV Future Prod'!B27-'Levelized PV Future Prod'!$M$3)</f>
        <v>502607.73857549985</v>
      </c>
      <c r="E24" s="125">
        <f t="shared" si="0"/>
        <v>9992198.4320261348</v>
      </c>
      <c r="F24" s="126">
        <f>C24/'Generation plant Input'!$D$8/10000</f>
        <v>4.2560653103723389</v>
      </c>
      <c r="G24" s="123">
        <f t="shared" si="1"/>
        <v>4.5871768197866007</v>
      </c>
    </row>
    <row r="25" spans="2:7" x14ac:dyDescent="0.25">
      <c r="B25" s="128">
        <f>'Energy Benefit'!B24</f>
        <v>2038</v>
      </c>
      <c r="C25" s="124">
        <f>'Generation plant Input'!$D$8*'Marginal Supply Costs'!P26*1000</f>
        <v>1192681.9814586737</v>
      </c>
      <c r="D25" s="124">
        <f>C25/(1+'Levelized PV Future Prod'!$M$1)^('Levelized PV Future Prod'!B28-'Levelized PV Future Prod'!$M$3)</f>
        <v>483166.95926044107</v>
      </c>
      <c r="E25" s="125">
        <f t="shared" si="0"/>
        <v>10475365.391286576</v>
      </c>
      <c r="F25" s="126">
        <f>C25/'Generation plant Input'!$D$8/10000</f>
        <v>4.3291541976721364</v>
      </c>
      <c r="G25" s="123">
        <f t="shared" si="1"/>
        <v>4.5871768197866007</v>
      </c>
    </row>
    <row r="26" spans="2:7" x14ac:dyDescent="0.25">
      <c r="B26" s="128">
        <f>'Energy Benefit'!B25</f>
        <v>2039</v>
      </c>
      <c r="C26" s="124">
        <f>'Generation plant Input'!$D$8*'Marginal Supply Costs'!P27*1000</f>
        <v>1212936.5168444226</v>
      </c>
      <c r="D26" s="124">
        <f>C26/(1+'Levelized PV Future Prod'!$M$1)^('Levelized PV Future Prod'!B29-'Levelized PV Future Prod'!$M$3)</f>
        <v>464391.14133643213</v>
      </c>
      <c r="E26" s="125">
        <f t="shared" si="0"/>
        <v>10939756.532623008</v>
      </c>
      <c r="F26" s="126">
        <f>C26/'Generation plant Input'!$D$8/10000</f>
        <v>4.4026733823753998</v>
      </c>
      <c r="G26" s="123">
        <f t="shared" si="1"/>
        <v>4.5871768197866007</v>
      </c>
    </row>
    <row r="27" spans="2:7" x14ac:dyDescent="0.25">
      <c r="B27" s="128">
        <f>'Energy Benefit'!B26</f>
        <v>2040</v>
      </c>
      <c r="C27" s="124">
        <f>'Generation plant Input'!$D$8*'Marginal Supply Costs'!P28*1000</f>
        <v>1233748.2614376834</v>
      </c>
      <c r="D27" s="124">
        <f>C27/(1+'Levelized PV Future Prod'!$M$1)^('Levelized PV Future Prod'!B30-'Levelized PV Future Prod'!$M$3)</f>
        <v>446422.10886768642</v>
      </c>
      <c r="E27" s="125">
        <f t="shared" si="0"/>
        <v>11386178.641490694</v>
      </c>
      <c r="F27" s="126">
        <f>C27/'Generation plant Input'!$D$8/10000</f>
        <v>4.4782151050369636</v>
      </c>
      <c r="G27" s="123">
        <f t="shared" si="1"/>
        <v>4.5871768197866007</v>
      </c>
    </row>
    <row r="28" spans="2:7" x14ac:dyDescent="0.25">
      <c r="B28" s="128">
        <f>'Energy Benefit'!B27</f>
        <v>2041</v>
      </c>
      <c r="C28" s="124">
        <f>'Generation plant Input'!$D$8*'Marginal Supply Costs'!P29*1000</f>
        <v>1254876.3881670805</v>
      </c>
      <c r="D28" s="124">
        <f>C28/(1+'Levelized PV Future Prod'!$M$1)^('Levelized PV Future Prod'!B31-'Levelized PV Future Prod'!$M$3)</f>
        <v>429134.44421012269</v>
      </c>
      <c r="E28" s="125">
        <f t="shared" si="0"/>
        <v>11815313.085700817</v>
      </c>
      <c r="F28" s="126">
        <f>C28/'Generation plant Input'!$D$8/10000</f>
        <v>4.5549052202071882</v>
      </c>
      <c r="G28" s="123">
        <f t="shared" si="1"/>
        <v>4.5871768197866007</v>
      </c>
    </row>
    <row r="29" spans="2:7" x14ac:dyDescent="0.25">
      <c r="B29" s="128">
        <f>'Energy Benefit'!B28</f>
        <v>2042</v>
      </c>
      <c r="C29" s="124">
        <f>'Generation plant Input'!$D$8*'Marginal Supply Costs'!P30*1000</f>
        <v>1276366.337282005</v>
      </c>
      <c r="D29" s="124">
        <f>C29/(1+'Levelized PV Future Prod'!$M$1)^('Levelized PV Future Prod'!B32-'Levelized PV Future Prod'!$M$3)</f>
        <v>412516.24314626504</v>
      </c>
      <c r="E29" s="125">
        <f t="shared" si="0"/>
        <v>12227829.328847082</v>
      </c>
      <c r="F29" s="126">
        <f>C29/'Generation plant Input'!$D$8/10000</f>
        <v>4.6329086652704357</v>
      </c>
      <c r="G29" s="123">
        <f t="shared" si="1"/>
        <v>4.5871768197866007</v>
      </c>
    </row>
    <row r="30" spans="2:7" x14ac:dyDescent="0.25">
      <c r="B30" s="128">
        <f>'Energy Benefit'!B29</f>
        <v>2043</v>
      </c>
      <c r="C30" s="124">
        <f>'Generation plant Input'!$D$8*'Marginal Supply Costs'!P31*1000</f>
        <v>1298224.3050458711</v>
      </c>
      <c r="D30" s="124">
        <f>C30/(1+'Levelized PV Future Prod'!$M$1)^('Levelized PV Future Prod'!B33-'Levelized PV Future Prod'!$M$3)</f>
        <v>396541.5807456976</v>
      </c>
      <c r="E30" s="125">
        <f t="shared" si="0"/>
        <v>12624370.909592779</v>
      </c>
      <c r="F30" s="126">
        <f>C30/'Generation plant Input'!$D$8/10000</f>
        <v>4.7122479312009844</v>
      </c>
      <c r="G30" s="123">
        <f t="shared" si="1"/>
        <v>4.5871768197866007</v>
      </c>
    </row>
    <row r="31" spans="2:7" x14ac:dyDescent="0.25">
      <c r="B31" s="128">
        <f>'Energy Benefit'!B30</f>
        <v>2044</v>
      </c>
      <c r="C31" s="124">
        <f>'Generation plant Input'!$D$8*'Marginal Supply Costs'!P32*1000</f>
        <v>1320456.5938340472</v>
      </c>
      <c r="D31" s="124">
        <f>C31/(1+'Levelized PV Future Prod'!$M$1)^('Levelized PV Future Prod'!B34-'Levelized PV Future Prod'!$M$3)</f>
        <v>381185.53601910535</v>
      </c>
      <c r="E31" s="125">
        <f t="shared" si="0"/>
        <v>13005556.445611885</v>
      </c>
      <c r="F31" s="126">
        <f>C31/'Generation plant Input'!$D$8/10000</f>
        <v>4.7929458941344727</v>
      </c>
      <c r="G31" s="123">
        <f t="shared" si="1"/>
        <v>4.5871768197866007</v>
      </c>
    </row>
    <row r="32" spans="2:7" x14ac:dyDescent="0.25">
      <c r="B32" s="128">
        <f>'Energy Benefit'!B31</f>
        <v>2045</v>
      </c>
      <c r="C32" s="124">
        <f>'Generation plant Input'!$D$8*'Marginal Supply Costs'!P33*1000</f>
        <v>1343069.613951039</v>
      </c>
      <c r="D32" s="124">
        <f>C32/(1+'Levelized PV Future Prod'!$M$1)^('Levelized PV Future Prod'!B35-'Levelized PV Future Prod'!$M$3)</f>
        <v>366424.15304072539</v>
      </c>
      <c r="E32" s="125">
        <f t="shared" si="0"/>
        <v>13371980.598652611</v>
      </c>
      <c r="F32" s="126">
        <f>C32/'Generation plant Input'!$D$8/10000</f>
        <v>4.8750258219638436</v>
      </c>
      <c r="G32" s="123">
        <f t="shared" si="1"/>
        <v>4.5871768197866007</v>
      </c>
    </row>
    <row r="33" spans="2:7" x14ac:dyDescent="0.25">
      <c r="B33" s="128">
        <f>'Energy Benefit'!B32</f>
        <v>2046</v>
      </c>
      <c r="C33" s="124">
        <f>'Generation plant Input'!$D$8*'Marginal Supply Costs'!P34*1000</f>
        <v>1366069.8854787922</v>
      </c>
      <c r="D33" s="124">
        <f>C33/(1+'Levelized PV Future Prod'!$M$1)^('Levelized PV Future Prod'!B36-'Levelized PV Future Prod'!$M$3)</f>
        <v>352234.40357632923</v>
      </c>
      <c r="E33" s="125">
        <f t="shared" si="0"/>
        <v>13724215.00222894</v>
      </c>
      <c r="F33" s="126">
        <f>C33/'Generation plant Input'!$D$8/10000</f>
        <v>4.9585113810482477</v>
      </c>
      <c r="G33" s="123">
        <f t="shared" si="1"/>
        <v>4.5871768197866007</v>
      </c>
    </row>
    <row r="34" spans="2:7" x14ac:dyDescent="0.25">
      <c r="B34" s="128">
        <f>'Energy Benefit'!B33</f>
        <v>2047</v>
      </c>
      <c r="C34" s="124">
        <f>'Generation plant Input'!$D$8*'Marginal Supply Costs'!P35*1000</f>
        <v>1389464.0401566485</v>
      </c>
      <c r="D34" s="124">
        <f>C34/(1+'Levelized PV Future Prod'!$M$1)^('Levelized PV Future Prod'!B37-'Levelized PV Future Prod'!$M$3)</f>
        <v>338594.15115843358</v>
      </c>
      <c r="E34" s="125">
        <f t="shared" si="0"/>
        <v>14062809.153387373</v>
      </c>
      <c r="F34" s="126">
        <f>C34/'Generation plant Input'!$D$8/10000</f>
        <v>5.0434266430368364</v>
      </c>
      <c r="G34" s="123">
        <f t="shared" si="1"/>
        <v>4.5871768197866007</v>
      </c>
    </row>
    <row r="35" spans="2:7" x14ac:dyDescent="0.25">
      <c r="B35" s="128">
        <f>'Energy Benefit'!B34</f>
        <v>2048</v>
      </c>
      <c r="C35" s="124">
        <f>'Generation plant Input'!$D$8*'Marginal Supply Costs'!P36*1000</f>
        <v>1413258.8232934938</v>
      </c>
      <c r="D35" s="124">
        <f>C35/(1+'Levelized PV Future Prod'!$M$1)^('Levelized PV Future Prod'!B38-'Levelized PV Future Prod'!$M$3)</f>
        <v>325482.1165526961</v>
      </c>
      <c r="E35" s="125">
        <f t="shared" si="0"/>
        <v>14388291.269940069</v>
      </c>
      <c r="F35" s="126">
        <f>C35/'Generation plant Input'!$D$8/10000</f>
        <v>5.129796091809415</v>
      </c>
      <c r="G35" s="123">
        <f t="shared" si="1"/>
        <v>4.5871768197866007</v>
      </c>
    </row>
    <row r="36" spans="2:7" x14ac:dyDescent="0.25">
      <c r="B36" s="128">
        <f>'Energy Benefit'!B35</f>
        <v>2049</v>
      </c>
      <c r="C36" s="124">
        <f>'Generation plant Input'!$D$8*'Marginal Supply Costs'!P37*1000</f>
        <v>1437461.0957126571</v>
      </c>
      <c r="D36" s="124">
        <f>C36/(1+'Levelized PV Future Prod'!$M$1)^('Levelized PV Future Prod'!B39-'Levelized PV Future Prod'!$M$3)</f>
        <v>312877.84456162225</v>
      </c>
      <c r="E36" s="125">
        <f t="shared" si="0"/>
        <v>14701169.11450169</v>
      </c>
      <c r="F36" s="126">
        <f>C36/'Generation plant Input'!$D$8/10000</f>
        <v>5.2176446305359603</v>
      </c>
      <c r="G36" s="123">
        <f t="shared" si="1"/>
        <v>4.5871768197866007</v>
      </c>
    </row>
    <row r="37" spans="2:7" x14ac:dyDescent="0.25">
      <c r="B37" s="128">
        <f>'Energy Benefit'!B36</f>
        <v>2050</v>
      </c>
      <c r="C37" s="124">
        <f>'Generation plant Input'!$D$8*'Marginal Supply Costs'!P38*1000</f>
        <v>1462077.8357301096</v>
      </c>
      <c r="D37" s="124">
        <f>C37/(1+'Levelized PV Future Prod'!$M$1)^('Levelized PV Future Prod'!B40-'Levelized PV Future Prod'!$M$3)</f>
        <v>300761.67211379716</v>
      </c>
      <c r="E37" s="125">
        <f t="shared" si="0"/>
        <v>15001930.786615487</v>
      </c>
      <c r="F37" s="126">
        <f>C37/'Generation plant Input'!$D$8/10000</f>
        <v>5.3069975888570218</v>
      </c>
      <c r="G37" s="123">
        <f t="shared" si="1"/>
        <v>4.5871768197866007</v>
      </c>
    </row>
    <row r="38" spans="2:7" x14ac:dyDescent="0.25">
      <c r="B38" s="128">
        <f>'Energy Benefit'!B37</f>
        <v>2051</v>
      </c>
      <c r="C38" s="124">
        <f>'Generation plant Input'!$D$8*'Marginal Supply Costs'!P39*1000</f>
        <v>1487116.1411665457</v>
      </c>
      <c r="D38" s="124">
        <f>C38/(1+'Levelized PV Future Prod'!$M$1)^('Levelized PV Future Prod'!B41-'Levelized PV Future Prod'!$M$3)</f>
        <v>289114.69758885825</v>
      </c>
      <c r="E38" s="125">
        <f t="shared" si="0"/>
        <v>15291045.484204346</v>
      </c>
      <c r="F38" s="126">
        <f>C38/'Generation plant Input'!$D$8/10000</f>
        <v>5.3978807301870981</v>
      </c>
      <c r="G38" s="123">
        <f t="shared" si="1"/>
        <v>4.5871768197866007</v>
      </c>
    </row>
    <row r="39" spans="2:7" x14ac:dyDescent="0.25">
      <c r="B39" s="128">
        <f>'Energy Benefit'!B38</f>
        <v>2052</v>
      </c>
      <c r="C39" s="124">
        <f>'Generation plant Input'!$D$8*'Marginal Supply Costs'!P40*1000</f>
        <v>1512583.2313939196</v>
      </c>
      <c r="D39" s="124">
        <f>C39/(1+'Levelized PV Future Prod'!$M$1)^('Levelized PV Future Prod'!B42-'Levelized PV Future Prod'!$M$3)</f>
        <v>277918.75133035769</v>
      </c>
      <c r="E39" s="125">
        <f t="shared" si="0"/>
        <v>15568964.235534703</v>
      </c>
      <c r="F39" s="126">
        <f>C39/'Generation plant Input'!$D$8/10000</f>
        <v>5.4903202591430835</v>
      </c>
      <c r="G39" s="123">
        <f t="shared" si="1"/>
        <v>4.5871768197866007</v>
      </c>
    </row>
    <row r="40" spans="2:7" x14ac:dyDescent="0.25">
      <c r="B40" s="128">
        <f>'Energy Benefit'!B39</f>
        <v>2053</v>
      </c>
      <c r="C40" s="124">
        <f>'Generation plant Input'!$D$8*'Marginal Supply Costs'!P41*1000</f>
        <v>1538486.4494170286</v>
      </c>
      <c r="D40" s="124">
        <f>C40/(1+'Levelized PV Future Prod'!$M$1)^('Levelized PV Future Prod'!B43-'Levelized PV Future Prod'!$M$3)</f>
        <v>267156.36730051105</v>
      </c>
      <c r="E40" s="125">
        <f t="shared" si="0"/>
        <v>15836120.602835214</v>
      </c>
      <c r="F40" s="126">
        <f>C40/'Generation plant Input'!$D$8/10000</f>
        <v>5.5843428290999215</v>
      </c>
      <c r="G40" s="123">
        <f t="shared" si="1"/>
        <v>4.5871768197866007</v>
      </c>
    </row>
    <row r="41" spans="2:7" x14ac:dyDescent="0.25">
      <c r="B41" s="128">
        <f>'Energy Benefit'!B40</f>
        <v>2054</v>
      </c>
      <c r="C41" s="124">
        <f>'Generation plant Input'!$D$8*'Marginal Supply Costs'!P42*1000</f>
        <v>1564833.2639907447</v>
      </c>
      <c r="D41" s="124">
        <f>C41/(1+'Levelized PV Future Prod'!$M$1)^('Levelized PV Future Prod'!B44-'Levelized PV Future Prod'!$M$3)</f>
        <v>256810.75583261438</v>
      </c>
      <c r="E41" s="125">
        <f t="shared" si="0"/>
        <v>16092931.358667828</v>
      </c>
      <c r="F41" s="126">
        <f>C41/'Generation plant Input'!$D$8/10000</f>
        <v>5.6799755498756612</v>
      </c>
      <c r="G41" s="123">
        <f t="shared" si="1"/>
        <v>4.5871768197866007</v>
      </c>
    </row>
    <row r="42" spans="2:7" x14ac:dyDescent="0.25">
      <c r="B42" s="128">
        <f>'Energy Benefit'!B41</f>
        <v>2055</v>
      </c>
      <c r="C42" s="124">
        <f>'Generation plant Input'!$D$8*'Marginal Supply Costs'!P43*1000</f>
        <v>1591631.2717735039</v>
      </c>
      <c r="D42" s="124">
        <f>C42/(1+'Levelized PV Future Prod'!$M$1)^('Levelized PV Future Prod'!B45-'Levelized PV Future Prod'!$M$3)</f>
        <v>246865.77743862185</v>
      </c>
      <c r="E42" s="125">
        <f t="shared" ref="E42:E73" si="2">D42+E41</f>
        <v>16339797.13610645</v>
      </c>
      <c r="F42" s="126">
        <f>C42/'Generation plant Input'!$D$8/10000</f>
        <v>5.7772459955481086</v>
      </c>
      <c r="G42" s="123">
        <f t="shared" si="1"/>
        <v>4.5871768197866007</v>
      </c>
    </row>
    <row r="43" spans="2:7" x14ac:dyDescent="0.25">
      <c r="B43" s="128">
        <f>'Energy Benefit'!B42</f>
        <v>2056</v>
      </c>
      <c r="C43" s="124">
        <f>'Generation plant Input'!$D$8*'Marginal Supply Costs'!P44*1000</f>
        <v>1618888.199517674</v>
      </c>
      <c r="D43" s="124">
        <f>C43/(1+'Levelized PV Future Prod'!$M$1)^('Levelized PV Future Prod'!B46-'Levelized PV Future Prod'!$M$3)</f>
        <v>237305.91763102316</v>
      </c>
      <c r="E43" s="125">
        <f t="shared" si="2"/>
        <v>16577103.053737473</v>
      </c>
      <c r="F43" s="126">
        <f>C43/'Generation plant Input'!$D$8/10000</f>
        <v>5.8761822124053502</v>
      </c>
      <c r="G43" s="123">
        <f t="shared" ref="G43:G74" si="3">G42</f>
        <v>4.5871768197866007</v>
      </c>
    </row>
    <row r="44" spans="2:7" x14ac:dyDescent="0.25">
      <c r="B44" s="128">
        <f>'Energy Benefit'!B43</f>
        <v>2057</v>
      </c>
      <c r="C44" s="124">
        <f>'Generation plant Input'!$D$8*'Marginal Supply Costs'!P45*1000</f>
        <v>1646611.9062974323</v>
      </c>
      <c r="D44" s="124">
        <f>C44/(1+'Levelized PV Future Prod'!$M$1)^('Levelized PV Future Prod'!B47-'Levelized PV Future Prod'!$M$3)</f>
        <v>228116.26271974167</v>
      </c>
      <c r="E44" s="125">
        <f t="shared" si="2"/>
        <v>16805219.316457216</v>
      </c>
      <c r="F44" s="126">
        <f>C44/'Generation plant Input'!$D$8/10000</f>
        <v>5.9768127270324225</v>
      </c>
      <c r="G44" s="123">
        <f t="shared" si="3"/>
        <v>4.5871768197866007</v>
      </c>
    </row>
    <row r="45" spans="2:7" x14ac:dyDescent="0.25">
      <c r="B45" s="128">
        <f>'Energy Benefit'!B44</f>
        <v>2058</v>
      </c>
      <c r="C45" s="124">
        <f>'Generation plant Input'!$D$8*'Marginal Supply Costs'!P46*1000</f>
        <v>1674810.3857747985</v>
      </c>
      <c r="D45" s="124">
        <f>C45/(1+'Levelized PV Future Prod'!$M$1)^('Levelized PV Future Prod'!B48-'Levelized PV Future Prod'!$M$3)</f>
        <v>219282.47654629656</v>
      </c>
      <c r="E45" s="125">
        <f t="shared" si="2"/>
        <v>17024501.793003511</v>
      </c>
      <c r="F45" s="126">
        <f>C45/'Generation plant Input'!$D$8/10000</f>
        <v>6.0791665545364735</v>
      </c>
      <c r="G45" s="123">
        <f t="shared" si="3"/>
        <v>4.5871768197866007</v>
      </c>
    </row>
    <row r="46" spans="2:7" x14ac:dyDescent="0.25">
      <c r="B46" s="128">
        <f>'Energy Benefit'!B45</f>
        <v>2059</v>
      </c>
      <c r="C46" s="124">
        <f>'Generation plant Input'!$D$8*'Marginal Supply Costs'!P47*1000</f>
        <v>1703491.7685044697</v>
      </c>
      <c r="D46" s="124">
        <f>C46/(1+'Levelized PV Future Prod'!$M$1)^('Levelized PV Future Prod'!B49-'Levelized PV Future Prod'!$M$3)</f>
        <v>210790.77811893212</v>
      </c>
      <c r="E46" s="125">
        <f t="shared" si="2"/>
        <v>17235292.571122441</v>
      </c>
      <c r="F46" s="126">
        <f>C46/'Generation plant Input'!$D$8/10000</f>
        <v>6.1832732069127756</v>
      </c>
      <c r="G46" s="123">
        <f t="shared" si="3"/>
        <v>4.5871768197866007</v>
      </c>
    </row>
    <row r="47" spans="2:7" x14ac:dyDescent="0.25">
      <c r="B47" s="128">
        <f>'Energy Benefit'!B46</f>
        <v>2060</v>
      </c>
      <c r="C47" s="124">
        <f>'Generation plant Input'!$D$8*'Marginal Supply Costs'!P48*1000</f>
        <v>1732664.3242781302</v>
      </c>
      <c r="D47" s="124">
        <f>C47/(1+'Levelized PV Future Prod'!$M$1)^('Levelized PV Future Prod'!B50-'Levelized PV Future Prod'!$M$3)</f>
        <v>202627.92011382585</v>
      </c>
      <c r="E47" s="125">
        <f t="shared" si="2"/>
        <v>17437920.491236266</v>
      </c>
      <c r="F47" s="126">
        <f>C47/'Generation plant Input'!$D$8/10000</f>
        <v>6.2891627015540115</v>
      </c>
      <c r="G47" s="123">
        <f t="shared" si="3"/>
        <v>4.5871768197866007</v>
      </c>
    </row>
    <row r="48" spans="2:7" x14ac:dyDescent="0.25">
      <c r="B48" s="128">
        <f>'Energy Benefit'!B47</f>
        <v>2061</v>
      </c>
      <c r="C48" s="124">
        <f>'Generation plant Input'!$D$8*'Marginal Supply Costs'!P49*1000</f>
        <v>1762336.4645089053</v>
      </c>
      <c r="D48" s="124">
        <f>C48/(1+'Levelized PV Future Prod'!$M$1)^('Levelized PV Future Prod'!B51-'Levelized PV Future Prod'!$M$3)</f>
        <v>194781.1682088353</v>
      </c>
      <c r="E48" s="125">
        <f t="shared" si="2"/>
        <v>17632701.6594451</v>
      </c>
      <c r="F48" s="126">
        <f>C48/'Generation plant Input'!$D$8/10000</f>
        <v>6.396865569905283</v>
      </c>
      <c r="G48" s="123">
        <f t="shared" si="3"/>
        <v>4.5871768197866007</v>
      </c>
    </row>
    <row r="49" spans="2:7" x14ac:dyDescent="0.25">
      <c r="B49" s="128">
        <f>'Energy Benefit'!B48</f>
        <v>2062</v>
      </c>
      <c r="C49" s="124">
        <f>'Generation plant Input'!$D$8*'Marginal Supply Costs'!P50*1000</f>
        <v>1792516.7446566497</v>
      </c>
      <c r="D49" s="124">
        <f>C49/(1+'Levelized PV Future Prod'!$M$1)^('Levelized PV Future Prod'!B52-'Levelized PV Future Prod'!$M$3)</f>
        <v>187238.28121754411</v>
      </c>
      <c r="E49" s="125">
        <f t="shared" si="2"/>
        <v>17819939.940662645</v>
      </c>
      <c r="F49" s="126">
        <f>C49/'Generation plant Input'!$D$8/10000</f>
        <v>6.5064128662673308</v>
      </c>
      <c r="G49" s="123">
        <f t="shared" si="3"/>
        <v>4.5871768197866007</v>
      </c>
    </row>
    <row r="50" spans="2:7" x14ac:dyDescent="0.25">
      <c r="B50" s="128">
        <f>'Energy Benefit'!B49</f>
        <v>2063</v>
      </c>
      <c r="C50" s="124">
        <f>'Generation plant Input'!$D$8*'Marginal Supply Costs'!P51*1000</f>
        <v>1823213.8666947708</v>
      </c>
      <c r="D50" s="124">
        <f>C50/(1+'Levelized PV Future Prod'!$M$1)^('Levelized PV Future Prod'!B53-'Levelized PV Future Prod'!$M$3)</f>
        <v>179987.49199261598</v>
      </c>
      <c r="E50" s="125">
        <f t="shared" si="2"/>
        <v>17999927.43265526</v>
      </c>
      <c r="F50" s="126">
        <f>C50/'Generation plant Input'!$D$8/10000</f>
        <v>6.6178361767505294</v>
      </c>
      <c r="G50" s="123">
        <f t="shared" si="3"/>
        <v>4.5871768197866007</v>
      </c>
    </row>
    <row r="51" spans="2:7" x14ac:dyDescent="0.25">
      <c r="B51" s="128">
        <f>'Energy Benefit'!B50</f>
        <v>2064</v>
      </c>
      <c r="C51" s="124">
        <f>'Generation plant Input'!$D$8*'Marginal Supply Costs'!P52*1000</f>
        <v>1854436.6816192949</v>
      </c>
      <c r="D51" s="124">
        <f>C51/(1+'Levelized PV Future Prod'!$M$1)^('Levelized PV Future Prod'!B54-'Levelized PV Future Prod'!$M$3)</f>
        <v>173017.48906866476</v>
      </c>
      <c r="E51" s="125">
        <f t="shared" si="2"/>
        <v>18172944.921723925</v>
      </c>
      <c r="F51" s="126">
        <f>C51/'Generation plant Input'!$D$8/10000</f>
        <v>6.7311676283821962</v>
      </c>
      <c r="G51" s="123">
        <f t="shared" si="3"/>
        <v>4.5871768197866007</v>
      </c>
    </row>
    <row r="52" spans="2:7" x14ac:dyDescent="0.25">
      <c r="B52" s="128">
        <f>'Energy Benefit'!B51</f>
        <v>2065</v>
      </c>
      <c r="C52" s="124">
        <f>'Generation plant Input'!$D$8*'Marginal Supply Costs'!P53*1000</f>
        <v>1886194.1920009002</v>
      </c>
      <c r="D52" s="124">
        <f>C52/(1+'Levelized PV Future Prod'!$M$1)^('Levelized PV Future Prod'!B55-'Levelized PV Future Prod'!$M$3)</f>
        <v>166317.39901600272</v>
      </c>
      <c r="E52" s="125">
        <f t="shared" si="2"/>
        <v>18339262.320739929</v>
      </c>
      <c r="F52" s="126">
        <f>C52/'Generation plant Input'!$D$8/10000</f>
        <v>6.8464398983698729</v>
      </c>
      <c r="G52" s="123">
        <f t="shared" si="3"/>
        <v>4.5871768197866007</v>
      </c>
    </row>
    <row r="53" spans="2:7" x14ac:dyDescent="0.25">
      <c r="B53" s="128">
        <f>'Energy Benefit'!B52</f>
        <v>2066</v>
      </c>
      <c r="C53" s="124">
        <f>'Generation plant Input'!$D$8*'Marginal Supply Costs'!P54*1000</f>
        <v>1918495.5545806612</v>
      </c>
      <c r="D53" s="124">
        <f>C53/(1+'Levelized PV Future Prod'!$M$1)^('Levelized PV Future Prod'!B56-'Levelized PV Future Prod'!$M$3)</f>
        <v>159876.76947773978</v>
      </c>
      <c r="E53" s="125">
        <f t="shared" si="2"/>
        <v>18499139.090217669</v>
      </c>
      <c r="F53" s="126">
        <f>C53/'Generation plant Input'!$D$8/10000</f>
        <v>6.963686223523271</v>
      </c>
      <c r="G53" s="123">
        <f t="shared" si="3"/>
        <v>4.5871768197866007</v>
      </c>
    </row>
    <row r="54" spans="2:7" x14ac:dyDescent="0.25">
      <c r="B54" s="128">
        <f>'Energy Benefit'!B53</f>
        <v>2067</v>
      </c>
      <c r="C54" s="124">
        <f>'Generation plant Input'!$D$8*'Marginal Supply Costs'!P55*1000</f>
        <v>1951350.0829102339</v>
      </c>
      <c r="D54" s="124">
        <f>C54/(1+'Levelized PV Future Prod'!$M$1)^('Levelized PV Future Prod'!B57-'Levelized PV Future Prod'!$M$3)</f>
        <v>153685.55286376839</v>
      </c>
      <c r="E54" s="125">
        <f t="shared" si="2"/>
        <v>18652824.643081438</v>
      </c>
      <c r="F54" s="126">
        <f>C54/'Generation plant Input'!$D$8/10000</f>
        <v>7.0829404098375086</v>
      </c>
      <c r="G54" s="123">
        <f t="shared" si="3"/>
        <v>4.5871768197866007</v>
      </c>
    </row>
    <row r="55" spans="2:7" x14ac:dyDescent="0.25">
      <c r="B55" s="128">
        <f>'Energy Benefit'!B54</f>
        <v>2068</v>
      </c>
      <c r="C55" s="124">
        <f>'Generation plant Input'!$D$8*'Marginal Supply Costs'!P56*1000</f>
        <v>1984767.250037265</v>
      </c>
      <c r="D55" s="124">
        <f>C55/(1+'Levelized PV Future Prod'!$M$1)^('Levelized PV Future Prod'!B58-'Levelized PV Future Prod'!$M$3)</f>
        <v>147734.09067619877</v>
      </c>
      <c r="E55" s="125">
        <f t="shared" si="2"/>
        <v>18800558.733757637</v>
      </c>
      <c r="F55" s="126">
        <f>C55/'Generation plant Input'!$D$8/10000</f>
        <v>7.2042368422405252</v>
      </c>
      <c r="G55" s="123">
        <f t="shared" si="3"/>
        <v>4.5871768197866007</v>
      </c>
    </row>
    <row r="56" spans="2:7" x14ac:dyDescent="0.25">
      <c r="B56" s="128">
        <f>'Energy Benefit'!B55</f>
        <v>2069</v>
      </c>
      <c r="C56" s="124">
        <f>'Generation plant Input'!$D$8*'Marginal Supply Costs'!P57*1000</f>
        <v>2018756.691236784</v>
      </c>
      <c r="D56" s="124">
        <f>C56/(1+'Levelized PV Future Prod'!$M$1)^('Levelized PV Future Prod'!B59-'Levelized PV Future Prod'!$M$3)</f>
        <v>142013.09844179047</v>
      </c>
      <c r="E56" s="125">
        <f t="shared" si="2"/>
        <v>18942571.832199428</v>
      </c>
      <c r="F56" s="126">
        <f>C56/'Generation plant Input'!$D$8/10000</f>
        <v>7.3276104945073817</v>
      </c>
      <c r="G56" s="123">
        <f t="shared" si="3"/>
        <v>4.5871768197866007</v>
      </c>
    </row>
    <row r="57" spans="2:7" x14ac:dyDescent="0.25">
      <c r="B57" s="128">
        <f>'Energy Benefit'!B56</f>
        <v>2070</v>
      </c>
      <c r="C57" s="124">
        <f>'Generation plant Input'!$D$8*'Marginal Supply Costs'!P58*1000</f>
        <v>2053328.2067893706</v>
      </c>
      <c r="D57" s="124">
        <f>C57/(1+'Levelized PV Future Prod'!$M$1)^('Levelized PV Future Prod'!B60-'Levelized PV Future Prod'!$M$3)</f>
        <v>136513.65122787369</v>
      </c>
      <c r="E57" s="125">
        <f t="shared" si="2"/>
        <v>19079085.483427301</v>
      </c>
      <c r="F57" s="126">
        <f>C57/'Generation plant Input'!$D$8/10000</f>
        <v>7.4530969393443582</v>
      </c>
      <c r="G57" s="123">
        <f t="shared" si="3"/>
        <v>4.5871768197866007</v>
      </c>
    </row>
    <row r="58" spans="2:7" x14ac:dyDescent="0.25">
      <c r="B58" s="128">
        <f>'Energy Benefit'!B57</f>
        <v>2071</v>
      </c>
      <c r="C58" s="124">
        <f>'Generation plant Input'!$D$8*'Marginal Supply Costs'!P59*1000</f>
        <v>2088491.7648069013</v>
      </c>
      <c r="D58" s="124">
        <f>C58/(1+'Levelized PV Future Prod'!$M$1)^('Levelized PV Future Prod'!B61-'Levelized PV Future Prod'!$M$3)</f>
        <v>131227.1697191665</v>
      </c>
      <c r="E58" s="125">
        <f t="shared" si="2"/>
        <v>19210312.653146468</v>
      </c>
      <c r="F58" s="126">
        <f>C58/'Generation plant Input'!$D$8/10000</f>
        <v>7.5807323586457391</v>
      </c>
      <c r="G58" s="123">
        <f t="shared" si="3"/>
        <v>4.5871768197866007</v>
      </c>
    </row>
    <row r="59" spans="2:7" x14ac:dyDescent="0.25">
      <c r="B59" s="128">
        <f>'Energy Benefit'!B58</f>
        <v>2072</v>
      </c>
      <c r="C59" s="124">
        <f>'Generation plant Input'!$D$8*'Marginal Supply Costs'!P60*1000</f>
        <v>2124257.504106686</v>
      </c>
      <c r="D59" s="124">
        <f>C59/(1+'Levelized PV Future Prod'!$M$1)^('Levelized PV Future Prod'!B62-'Levelized PV Future Prod'!$M$3)</f>
        <v>126145.40683376572</v>
      </c>
      <c r="E59" s="127">
        <f t="shared" si="2"/>
        <v>19336458.059980232</v>
      </c>
      <c r="F59" s="126">
        <f>C59/'Generation plant Input'!$D$8/10000</f>
        <v>7.7105535539262648</v>
      </c>
      <c r="G59" s="123">
        <f t="shared" si="3"/>
        <v>4.5871768197866007</v>
      </c>
    </row>
    <row r="60" spans="2:7" x14ac:dyDescent="0.25">
      <c r="B60" s="128">
        <f>'Energy Benefit'!B59</f>
        <v>2073</v>
      </c>
      <c r="C60" s="124">
        <f>'Generation plant Input'!$D$8*'Marginal Supply Costs'!P61*1000</f>
        <v>2160635.7371348231</v>
      </c>
      <c r="D60" s="124">
        <f>C60/(1+'Levelized PV Future Prod'!$M$1)^('Levelized PV Future Prod'!B63-'Levelized PV Future Prod'!$M$3)</f>
        <v>121260.43485743282</v>
      </c>
      <c r="E60" s="125">
        <f t="shared" si="2"/>
        <v>19457718.494837664</v>
      </c>
      <c r="F60" s="126">
        <f>C60/'Generation plant Input'!$D$8/10000</f>
        <v>7.8425979569322068</v>
      </c>
      <c r="G60" s="123">
        <f t="shared" si="3"/>
        <v>4.5871768197866007</v>
      </c>
    </row>
    <row r="61" spans="2:7" x14ac:dyDescent="0.25">
      <c r="B61" s="128">
        <f>'Energy Benefit'!B60</f>
        <v>2074</v>
      </c>
      <c r="C61" s="124">
        <f>'Generation plant Input'!$D$8*'Marginal Supply Costs'!P62*1000</f>
        <v>2197636.9529396207</v>
      </c>
      <c r="D61" s="124">
        <f>C61/(1+'Levelized PV Future Prod'!$M$1)^('Levelized PV Future Prod'!B64-'Levelized PV Future Prod'!$M$3)</f>
        <v>116564.63307610359</v>
      </c>
      <c r="E61" s="125">
        <f t="shared" si="2"/>
        <v>19574283.127913769</v>
      </c>
      <c r="F61" s="126">
        <f>C61/'Generation plant Input'!$D$8/10000</f>
        <v>7.9769036404341955</v>
      </c>
      <c r="G61" s="123">
        <f t="shared" si="3"/>
        <v>4.5871768197866007</v>
      </c>
    </row>
    <row r="62" spans="2:7" x14ac:dyDescent="0.25">
      <c r="B62" s="128">
        <f>'Energy Benefit'!B61</f>
        <v>2075</v>
      </c>
      <c r="C62" s="124">
        <f>'Generation plant Input'!$D$8*'Marginal Supply Costs'!P63*1000</f>
        <v>2235271.8201959347</v>
      </c>
      <c r="D62" s="124">
        <f>C62/(1+'Levelized PV Future Prod'!$M$1)^('Levelized PV Future Prod'!B65-'Levelized PV Future Prod'!$M$3)</f>
        <v>112050.67588732805</v>
      </c>
      <c r="E62" s="125">
        <f t="shared" si="2"/>
        <v>19686333.803801097</v>
      </c>
      <c r="F62" s="126">
        <f>C62/'Generation plant Input'!$D$8/10000</f>
        <v>8.1135093292048452</v>
      </c>
      <c r="G62" s="123">
        <f t="shared" si="3"/>
        <v>4.5871768197866007</v>
      </c>
    </row>
    <row r="63" spans="2:7" x14ac:dyDescent="0.25">
      <c r="B63" s="128">
        <f>'Energy Benefit'!B62</f>
        <v>2076</v>
      </c>
      <c r="C63" s="124">
        <f>'Generation plant Input'!$D$8*'Marginal Supply Costs'!P64*1000</f>
        <v>2273551.1902812999</v>
      </c>
      <c r="D63" s="124">
        <f>C63/(1+'Levelized PV Future Prod'!$M$1)^('Levelized PV Future Prod'!B66-'Levelized PV Future Prod'!$M$3)</f>
        <v>107711.52137209405</v>
      </c>
      <c r="E63" s="125">
        <f t="shared" si="2"/>
        <v>19794045.325173192</v>
      </c>
      <c r="F63" s="126">
        <f>C63/'Generation plant Input'!$D$8/10000</f>
        <v>8.2524544111843916</v>
      </c>
      <c r="G63" s="123">
        <f t="shared" si="3"/>
        <v>4.5871768197866007</v>
      </c>
    </row>
    <row r="64" spans="2:7" x14ac:dyDescent="0.25">
      <c r="B64" s="128">
        <f>'Energy Benefit'!B63</f>
        <v>2077</v>
      </c>
      <c r="C64" s="124">
        <f>'Generation plant Input'!$D$8*'Marginal Supply Costs'!P65*1000</f>
        <v>2312486.1004047473</v>
      </c>
      <c r="D64" s="124">
        <f>C64/(1+'Levelized PV Future Prod'!$M$1)^('Levelized PV Future Prod'!B67-'Levelized PV Future Prod'!$M$3)</f>
        <v>103540.40030920634</v>
      </c>
      <c r="E64" s="125">
        <f t="shared" si="2"/>
        <v>19897585.725482397</v>
      </c>
      <c r="F64" s="126">
        <f>C64/'Generation plant Input'!$D$8/10000</f>
        <v>8.3937789488375572</v>
      </c>
      <c r="G64" s="123">
        <f t="shared" si="3"/>
        <v>4.5871768197866007</v>
      </c>
    </row>
    <row r="65" spans="2:7" x14ac:dyDescent="0.25">
      <c r="B65" s="128">
        <f>'Energy Benefit'!B64</f>
        <v>2078</v>
      </c>
      <c r="C65" s="124">
        <f>'Generation plant Input'!$D$8*'Marginal Supply Costs'!P66*1000</f>
        <v>2352087.7767891879</v>
      </c>
      <c r="D65" s="124">
        <f>C65/(1+'Levelized PV Future Prod'!$M$1)^('Levelized PV Future Prod'!B68-'Levelized PV Future Prod'!$M$3)</f>
        <v>99530.805615082485</v>
      </c>
      <c r="E65" s="125">
        <f t="shared" si="2"/>
        <v>19997116.531097479</v>
      </c>
      <c r="F65" s="126">
        <f>C65/'Generation plant Input'!$D$8/10000</f>
        <v>8.5375236907048553</v>
      </c>
      <c r="G65" s="123">
        <f t="shared" si="3"/>
        <v>4.5871768197866007</v>
      </c>
    </row>
    <row r="66" spans="2:7" x14ac:dyDescent="0.25">
      <c r="B66" s="128">
        <f>'Energy Benefit'!B65</f>
        <v>2079</v>
      </c>
      <c r="C66" s="124">
        <f>'Generation plant Input'!$D$8*'Marginal Supply Costs'!P67*1000</f>
        <v>2392367.6379083102</v>
      </c>
      <c r="D66" s="124">
        <f>C66/(1+'Levelized PV Future Prod'!$M$1)^('Levelized PV Future Prod'!B69-'Levelized PV Future Prod'!$M$3)</f>
        <v>95676.482192492578</v>
      </c>
      <c r="E66" s="125">
        <f t="shared" si="2"/>
        <v>20092793.013289973</v>
      </c>
      <c r="F66" s="126">
        <f>C66/'Generation plant Input'!$D$8/10000</f>
        <v>8.6837300831517616</v>
      </c>
      <c r="G66" s="123">
        <f t="shared" si="3"/>
        <v>4.5871768197866007</v>
      </c>
    </row>
    <row r="67" spans="2:7" x14ac:dyDescent="0.25">
      <c r="B67" s="128">
        <f>'Energy Benefit'!B66</f>
        <v>2080</v>
      </c>
      <c r="C67" s="124">
        <f>'Generation plant Input'!$D$8*'Marginal Supply Costs'!P68*1000</f>
        <v>2433337.2977789016</v>
      </c>
      <c r="D67" s="124">
        <f>C67/(1+'Levelized PV Future Prod'!$M$1)^('Levelized PV Future Prod'!B70-'Levelized PV Future Prod'!$M$3)</f>
        <v>91971.417172405505</v>
      </c>
      <c r="E67" s="125">
        <f t="shared" si="2"/>
        <v>20184764.430462379</v>
      </c>
      <c r="F67" s="126">
        <f>C67/'Generation plant Input'!$D$8/10000</f>
        <v>8.8324402823190624</v>
      </c>
      <c r="G67" s="123">
        <f t="shared" si="3"/>
        <v>4.5871768197866007</v>
      </c>
    </row>
    <row r="68" spans="2:7" x14ac:dyDescent="0.25">
      <c r="B68" s="128">
        <f>'Energy Benefit'!B67</f>
        <v>2081</v>
      </c>
      <c r="C68" s="124">
        <f>'Generation plant Input'!$D$8*'Marginal Supply Costs'!P69*1000</f>
        <v>2475008.5693095555</v>
      </c>
      <c r="D68" s="124">
        <f>C68/(1+'Levelized PV Future Prod'!$M$1)^('Levelized PV Future Prod'!B71-'Levelized PV Future Prod'!$M$3)</f>
        <v>88409.830533718909</v>
      </c>
      <c r="E68" s="125">
        <f t="shared" si="2"/>
        <v>20273174.2609961</v>
      </c>
      <c r="F68" s="126">
        <f>C68/'Generation plant Input'!$D$8/10000</f>
        <v>8.983697166277878</v>
      </c>
      <c r="G68" s="123">
        <f t="shared" si="3"/>
        <v>4.5871768197866007</v>
      </c>
    </row>
    <row r="69" spans="2:7" x14ac:dyDescent="0.25">
      <c r="B69" s="128">
        <f>'Energy Benefit'!B68</f>
        <v>2082</v>
      </c>
      <c r="C69" s="124">
        <f>'Generation plant Input'!$D$8*'Marginal Supply Costs'!P70*1000</f>
        <v>2517393.4677067217</v>
      </c>
      <c r="D69" s="124">
        <f>C69/(1+'Levelized PV Future Prod'!$M$1)^('Levelized PV Future Prod'!B72-'Levelized PV Future Prod'!$M$3)</f>
        <v>84986.166086239769</v>
      </c>
      <c r="E69" s="125">
        <f t="shared" si="2"/>
        <v>20358160.427082341</v>
      </c>
      <c r="F69" s="126">
        <f>C69/'Generation plant Input'!$D$8/10000</f>
        <v>9.1375443473928186</v>
      </c>
      <c r="G69" s="123">
        <f t="shared" si="3"/>
        <v>4.5871768197866007</v>
      </c>
    </row>
    <row r="70" spans="2:7" x14ac:dyDescent="0.25">
      <c r="B70" s="128">
        <f>'Energy Benefit'!B69</f>
        <v>2083</v>
      </c>
      <c r="C70" s="124">
        <f>'Generation plant Input'!$D$8*'Marginal Supply Costs'!P71*1000</f>
        <v>2560504.2139390893</v>
      </c>
      <c r="D70" s="124">
        <f>C70/(1+'Levelized PV Future Prod'!$M$1)^('Levelized PV Future Prod'!B73-'Levelized PV Future Prod'!$M$3)</f>
        <v>81695.082802848046</v>
      </c>
      <c r="E70" s="125">
        <f t="shared" si="2"/>
        <v>20439855.509885188</v>
      </c>
      <c r="F70" s="126">
        <f>C70/'Generation plant Input'!$D$8/10000</f>
        <v>9.2940261848968753</v>
      </c>
      <c r="G70" s="123">
        <f t="shared" si="3"/>
        <v>4.5871768197866007</v>
      </c>
    </row>
    <row r="71" spans="2:7" x14ac:dyDescent="0.25">
      <c r="B71" s="128">
        <f>'Energy Benefit'!B70</f>
        <v>2084</v>
      </c>
      <c r="C71" s="124">
        <f>'Generation plant Input'!$D$8*'Marginal Supply Costs'!P72*1000</f>
        <v>2604353.2382612955</v>
      </c>
      <c r="D71" s="124">
        <f>C71/(1+'Levelized PV Future Prod'!$M$1)^('Levelized PV Future Prod'!B74-'Levelized PV Future Prod'!$M$3)</f>
        <v>78531.446487321999</v>
      </c>
      <c r="E71" s="125">
        <f t="shared" si="2"/>
        <v>20518386.956372511</v>
      </c>
      <c r="F71" s="126">
        <f>C71/'Generation plant Input'!$D$8/10000</f>
        <v>9.4531877976816521</v>
      </c>
      <c r="G71" s="123">
        <f t="shared" si="3"/>
        <v>4.5871768197866007</v>
      </c>
    </row>
    <row r="72" spans="2:7" x14ac:dyDescent="0.25">
      <c r="B72" s="128">
        <f>'Energy Benefit'!B71</f>
        <v>2085</v>
      </c>
      <c r="C72" s="124">
        <f>'Generation plant Input'!$D$8*'Marginal Supply Costs'!P73*1000</f>
        <v>2648953.1837979807</v>
      </c>
      <c r="D72" s="124">
        <f>C72/(1+'Levelized PV Future Prod'!$M$1)^('Levelized PV Future Prod'!B75-'Levelized PV Future Prod'!$M$3)</f>
        <v>75490.321764826207</v>
      </c>
      <c r="E72" s="125">
        <f t="shared" si="2"/>
        <v>20593877.278137337</v>
      </c>
      <c r="F72" s="126">
        <f>C72/'Generation plant Input'!$D$8/10000</f>
        <v>9.6150750773066456</v>
      </c>
      <c r="G72" s="123">
        <f t="shared" si="3"/>
        <v>4.5871768197866007</v>
      </c>
    </row>
    <row r="73" spans="2:7" x14ac:dyDescent="0.25">
      <c r="B73" s="128">
        <f>'Energy Benefit'!B72</f>
        <v>2086</v>
      </c>
      <c r="C73" s="124">
        <f>'Generation plant Input'!$D$8*'Marginal Supply Costs'!P74*1000</f>
        <v>2694316.9101892184</v>
      </c>
      <c r="D73" s="124">
        <f>C73/(1+'Levelized PV Future Prod'!$M$1)^('Levelized PV Future Prod'!B76-'Levelized PV Future Prod'!$M$3)</f>
        <v>72566.964382567385</v>
      </c>
      <c r="E73" s="125">
        <f t="shared" si="2"/>
        <v>20666444.242519904</v>
      </c>
      <c r="F73" s="126">
        <f>C73/'Generation plant Input'!$D$8/10000</f>
        <v>9.7797347012312823</v>
      </c>
      <c r="G73" s="123">
        <f t="shared" si="3"/>
        <v>4.5871768197866007</v>
      </c>
    </row>
    <row r="74" spans="2:7" x14ac:dyDescent="0.25">
      <c r="B74" s="128">
        <f>'Energy Benefit'!B73</f>
        <v>2087</v>
      </c>
      <c r="C74" s="124">
        <f>'Generation plant Input'!$D$8*'Marginal Supply Costs'!P75*1000</f>
        <v>2740457.4972983752</v>
      </c>
      <c r="D74" s="124">
        <f>C74/(1+'Levelized PV Future Prod'!$M$1)^('Levelized PV Future Prod'!B77-'Levelized PV Future Prod'!$M$3)</f>
        <v>69756.813808606879</v>
      </c>
      <c r="E74" s="125">
        <f t="shared" ref="E74:E89" si="4">D74+E73</f>
        <v>20736201.056328509</v>
      </c>
      <c r="F74" s="126">
        <f>C74/'Generation plant Input'!$D$8/10000</f>
        <v>9.947214146273593</v>
      </c>
      <c r="G74" s="123">
        <f t="shared" si="3"/>
        <v>4.5871768197866007</v>
      </c>
    </row>
    <row r="75" spans="2:7" x14ac:dyDescent="0.25">
      <c r="B75" s="128">
        <f>'Energy Benefit'!B74</f>
        <v>2088</v>
      </c>
      <c r="C75" s="124">
        <f>'Generation plant Input'!$D$8*'Marginal Supply Costs'!P76*1000</f>
        <v>2787388.2489834684</v>
      </c>
      <c r="D75" s="124">
        <f>C75/(1+'Levelized PV Future Prod'!$M$1)^('Levelized PV Future Prod'!B78-'Levelized PV Future Prod'!$M$3)</f>
        <v>67055.486117283421</v>
      </c>
      <c r="E75" s="125">
        <f t="shared" si="4"/>
        <v>20803256.542445794</v>
      </c>
      <c r="F75" s="126">
        <f>C75/'Generation plant Input'!$D$8/10000</f>
        <v>10.117561702299341</v>
      </c>
      <c r="G75" s="123">
        <f t="shared" ref="G75:G89" si="5">G74</f>
        <v>4.5871768197866007</v>
      </c>
    </row>
    <row r="76" spans="2:7" x14ac:dyDescent="0.25">
      <c r="B76" s="128">
        <f>'Energy Benefit'!B75</f>
        <v>2089</v>
      </c>
      <c r="C76" s="124">
        <f>'Generation plant Input'!$D$8*'Marginal Supply Costs'!P77*1000</f>
        <v>2835122.6969331079</v>
      </c>
      <c r="D76" s="124">
        <f>C76/(1+'Levelized PV Future Prod'!$M$1)^('Levelized PV Future Prod'!B79-'Levelized PV Future Prod'!$M$3)</f>
        <v>64458.767150147549</v>
      </c>
      <c r="E76" s="125">
        <f t="shared" si="4"/>
        <v>20867715.309595942</v>
      </c>
      <c r="F76" s="126">
        <f>C76/'Generation plant Input'!$D$8/10000</f>
        <v>10.290826486145582</v>
      </c>
      <c r="G76" s="123">
        <f t="shared" si="5"/>
        <v>4.5871768197866007</v>
      </c>
    </row>
    <row r="77" spans="2:7" x14ac:dyDescent="0.25">
      <c r="B77" s="128">
        <f>'Energy Benefit'!B76</f>
        <v>2090</v>
      </c>
      <c r="C77" s="124">
        <f>'Generation plant Input'!$D$8*'Marginal Supply Costs'!P78*1000</f>
        <v>2883674.6045681317</v>
      </c>
      <c r="D77" s="124">
        <f>C77/(1+'Levelized PV Future Prod'!$M$1)^('Levelized PV Future Prod'!B80-'Levelized PV Future Prod'!$M$3)</f>
        <v>61962.605941738388</v>
      </c>
      <c r="E77" s="125">
        <f t="shared" si="4"/>
        <v>20929677.915537681</v>
      </c>
      <c r="F77" s="126">
        <f>C77/'Generation plant Input'!$D$8/10000</f>
        <v>10.467058455782691</v>
      </c>
      <c r="G77" s="123">
        <f t="shared" si="5"/>
        <v>4.5871768197866007</v>
      </c>
    </row>
    <row r="78" spans="2:7" x14ac:dyDescent="0.25">
      <c r="B78" s="128">
        <f>'Energy Benefit'!B77</f>
        <v>2091</v>
      </c>
      <c r="C78" s="124">
        <f>'Generation plant Input'!$D$8*'Marginal Supply Costs'!P79*1000</f>
        <v>2933057.9710100526</v>
      </c>
      <c r="D78" s="124">
        <f>C78/(1+'Levelized PV Future Prod'!$M$1)^('Levelized PV Future Prod'!B81-'Levelized PV Future Prod'!$M$3)</f>
        <v>59563.108399946563</v>
      </c>
      <c r="E78" s="125">
        <f t="shared" si="4"/>
        <v>20989241.023937628</v>
      </c>
      <c r="F78" s="126">
        <f>C78/'Generation plant Input'!$D$8/10000</f>
        <v>10.646308424718885</v>
      </c>
      <c r="G78" s="123">
        <f t="shared" si="5"/>
        <v>4.5871768197866007</v>
      </c>
    </row>
    <row r="79" spans="2:7" x14ac:dyDescent="0.25">
      <c r="B79" s="128">
        <f>'Energy Benefit'!B78</f>
        <v>2092</v>
      </c>
      <c r="C79" s="124">
        <f>'Generation plant Input'!$D$8*'Marginal Supply Costs'!P80*1000</f>
        <v>2983287.0351174707</v>
      </c>
      <c r="D79" s="124">
        <f>C79/(1+'Levelized PV Future Prod'!$M$1)^('Levelized PV Future Prod'!B82-'Levelized PV Future Prod'!$M$3)</f>
        <v>57256.531231104811</v>
      </c>
      <c r="E79" s="125">
        <f t="shared" si="4"/>
        <v>21046497.555168733</v>
      </c>
      <c r="F79" s="126">
        <f>C79/'Generation plant Input'!$D$8/10000</f>
        <v>10.828628076651436</v>
      </c>
      <c r="G79" s="123">
        <f t="shared" si="5"/>
        <v>4.5871768197866007</v>
      </c>
    </row>
    <row r="80" spans="2:7" x14ac:dyDescent="0.25">
      <c r="B80" s="128">
        <f>'Energy Benefit'!B79</f>
        <v>2093</v>
      </c>
      <c r="C80" s="124">
        <f>'Generation plant Input'!$D$8*'Marginal Supply Costs'!P81*1000</f>
        <v>3034376.2795916065</v>
      </c>
      <c r="D80" s="124">
        <f>C80/(1+'Levelized PV Future Prod'!$M$1)^('Levelized PV Future Prod'!B83-'Levelized PV Future Prod'!$M$3)</f>
        <v>55039.276100328942</v>
      </c>
      <c r="E80" s="125">
        <f t="shared" si="4"/>
        <v>21101536.831269063</v>
      </c>
      <c r="F80" s="126">
        <f>C80/'Generation plant Input'!$D$8/10000</f>
        <v>11.014069980368808</v>
      </c>
      <c r="G80" s="123">
        <f t="shared" si="5"/>
        <v>4.5871768197866007</v>
      </c>
    </row>
    <row r="81" spans="2:7" x14ac:dyDescent="0.25">
      <c r="B81" s="128">
        <f>'Energy Benefit'!B80</f>
        <v>2094</v>
      </c>
      <c r="C81" s="124">
        <f>'Generation plant Input'!$D$8*'Marginal Supply Costs'!P82*1000</f>
        <v>3086340.4351521423</v>
      </c>
      <c r="D81" s="124">
        <f>C81/(1+'Levelized PV Future Prod'!$M$1)^('Levelized PV Future Prod'!B84-'Levelized PV Future Prod'!$M$3)</f>
        <v>52907.884017999168</v>
      </c>
      <c r="E81" s="125">
        <f t="shared" si="4"/>
        <v>21154444.715287063</v>
      </c>
      <c r="F81" s="126">
        <f>C81/'Generation plant Input'!$D$8/10000</f>
        <v>11.202687604907958</v>
      </c>
      <c r="G81" s="123">
        <f t="shared" si="5"/>
        <v>4.5871768197866007</v>
      </c>
    </row>
    <row r="82" spans="2:7" x14ac:dyDescent="0.25">
      <c r="B82" s="128">
        <f>'Energy Benefit'!B81</f>
        <v>2095</v>
      </c>
      <c r="C82" s="124">
        <f>'Generation plant Input'!$D$8*'Marginal Supply Costs'!P83*1000</f>
        <v>3139194.484784577</v>
      </c>
      <c r="D82" s="124">
        <f>C82/(1+'Levelized PV Future Prod'!$M$1)^('Levelized PV Future Prod'!B85-'Levelized PV Future Prod'!$M$3)</f>
        <v>50859.029943624606</v>
      </c>
      <c r="E82" s="125">
        <f t="shared" si="4"/>
        <v>21205303.74523069</v>
      </c>
      <c r="F82" s="126">
        <f>C82/'Generation plant Input'!$D$8/10000</f>
        <v>11.394535334971241</v>
      </c>
      <c r="G82" s="123">
        <f t="shared" si="5"/>
        <v>4.5871768197866007</v>
      </c>
    </row>
    <row r="83" spans="2:7" x14ac:dyDescent="0.25">
      <c r="B83" s="128">
        <f>'Energy Benefit'!B82</f>
        <v>2096</v>
      </c>
      <c r="C83" s="124">
        <f>'Generation plant Input'!$D$8*'Marginal Supply Costs'!P84*1000</f>
        <v>3192953.6680603162</v>
      </c>
      <c r="D83" s="124">
        <f>C83/(1+'Levelized PV Future Prod'!$M$1)^('Levelized PV Future Prod'!B86-'Levelized PV Future Prod'!$M$3)</f>
        <v>48889.517598672704</v>
      </c>
      <c r="E83" s="125">
        <f t="shared" si="4"/>
        <v>21254193.262829363</v>
      </c>
      <c r="F83" s="126">
        <f>C83/'Generation plant Input'!$D$8/10000</f>
        <v>11.589668486607318</v>
      </c>
      <c r="G83" s="123">
        <f t="shared" si="5"/>
        <v>4.5871768197866007</v>
      </c>
    </row>
    <row r="84" spans="2:7" x14ac:dyDescent="0.25">
      <c r="B84" s="128">
        <f>'Energy Benefit'!B83</f>
        <v>2097</v>
      </c>
      <c r="C84" s="124">
        <f>'Generation plant Input'!$D$8*'Marginal Supply Costs'!P85*1000</f>
        <v>3247633.4855307457</v>
      </c>
      <c r="D84" s="124">
        <f>C84/(1+'Levelized PV Future Prod'!$M$1)^('Levelized PV Future Prod'!B87-'Levelized PV Future Prod'!$M$3)</f>
        <v>46996.274480271466</v>
      </c>
      <c r="E84" s="125">
        <f t="shared" si="4"/>
        <v>21301189.537309635</v>
      </c>
      <c r="F84" s="126">
        <f>C84/'Generation plant Input'!$D$8/10000</f>
        <v>11.788143323160602</v>
      </c>
      <c r="G84" s="123">
        <f t="shared" si="5"/>
        <v>4.5871768197866007</v>
      </c>
    </row>
    <row r="85" spans="2:7" x14ac:dyDescent="0.25">
      <c r="B85" s="128">
        <f>'Energy Benefit'!B84</f>
        <v>2098</v>
      </c>
      <c r="C85" s="124">
        <f>'Generation plant Input'!$D$8*'Marginal Supply Costs'!P86*1000</f>
        <v>3303249.7031965517</v>
      </c>
      <c r="D85" s="124">
        <f>C85/(1+'Levelized PV Future Prod'!$M$1)^('Levelized PV Future Prod'!B88-'Levelized PV Future Prod'!$M$3)</f>
        <v>45176.347068005802</v>
      </c>
      <c r="E85" s="125">
        <f t="shared" si="4"/>
        <v>21346365.88437764</v>
      </c>
      <c r="F85" s="126">
        <f>C85/'Generation plant Input'!$D$8/10000</f>
        <v>11.990017071493835</v>
      </c>
      <c r="G85" s="123">
        <f t="shared" si="5"/>
        <v>4.5871768197866007</v>
      </c>
    </row>
    <row r="86" spans="2:7" x14ac:dyDescent="0.25">
      <c r="B86" s="128">
        <f>'Energy Benefit'!B85</f>
        <v>2099</v>
      </c>
      <c r="C86" s="124">
        <f>'Generation plant Input'!$D$8*'Marginal Supply Costs'!P87*1000</f>
        <v>3359818.3570535816</v>
      </c>
      <c r="D86" s="124">
        <f>C86/(1+'Levelized PV Future Prod'!$M$1)^('Levelized PV Future Prod'!B89-'Levelized PV Future Prod'!$M$3)</f>
        <v>43426.896216330199</v>
      </c>
      <c r="E86" s="125">
        <f t="shared" si="4"/>
        <v>21389792.780593969</v>
      </c>
      <c r="F86" s="126">
        <f>C86/'Generation plant Input'!$D$8/10000</f>
        <v>12.195347938488499</v>
      </c>
      <c r="G86" s="123">
        <f t="shared" si="5"/>
        <v>4.5871768197866007</v>
      </c>
    </row>
    <row r="87" spans="2:7" x14ac:dyDescent="0.25">
      <c r="B87" s="128">
        <f>'Energy Benefit'!B86</f>
        <v>2100</v>
      </c>
      <c r="C87" s="124">
        <f>'Generation plant Input'!$D$8*'Marginal Supply Costs'!P88*1000</f>
        <v>3417355.7577165524</v>
      </c>
      <c r="D87" s="124">
        <f>C87/(1+'Levelized PV Future Prod'!$M$1)^('Levelized PV Future Prod'!B90-'Levelized PV Future Prod'!$M$3)</f>
        <v>41745.192725410016</v>
      </c>
      <c r="E87" s="125">
        <f t="shared" si="4"/>
        <v>21431537.973319378</v>
      </c>
      <c r="F87" s="126">
        <f>C87/'Generation plant Input'!$D$8/10000</f>
        <v>12.404195127827776</v>
      </c>
      <c r="G87" s="123">
        <f t="shared" si="5"/>
        <v>4.5871768197866007</v>
      </c>
    </row>
    <row r="88" spans="2:7" x14ac:dyDescent="0.25">
      <c r="B88" s="128">
        <f>'Energy Benefit'!B87</f>
        <v>2101</v>
      </c>
      <c r="C88" s="124">
        <f>'Generation plant Input'!$D$8*'Marginal Supply Costs'!P89*1000</f>
        <v>3475878.4951219405</v>
      </c>
      <c r="D88" s="124">
        <f>C88/(1+'Levelized PV Future Prod'!$M$1)^('Levelized PV Future Prod'!B91-'Levelized PV Future Prod'!$M$3)</f>
        <v>40128.613083481607</v>
      </c>
      <c r="E88" s="125">
        <f t="shared" si="4"/>
        <v>21471666.58640286</v>
      </c>
      <c r="F88" s="126">
        <f>C88/'Generation plant Input'!$D$8/10000</f>
        <v>12.616618857066934</v>
      </c>
      <c r="G88" s="123">
        <f t="shared" si="5"/>
        <v>4.5871768197866007</v>
      </c>
    </row>
    <row r="89" spans="2:7" x14ac:dyDescent="0.25">
      <c r="B89" s="128">
        <f>'Energy Benefit'!B88</f>
        <v>2102</v>
      </c>
      <c r="C89" s="124">
        <f>'Generation plant Input'!$D$8*'Marginal Supply Costs'!P90*1000</f>
        <v>3535403.4433114077</v>
      </c>
      <c r="D89" s="124">
        <f>C89/(1+'Levelized PV Future Prod'!$M$1)^('Levelized PV Future Prod'!B92-'Levelized PV Future Prod'!$M$3)</f>
        <v>38574.635374089157</v>
      </c>
      <c r="E89" s="125">
        <f t="shared" si="4"/>
        <v>21510241.221776947</v>
      </c>
      <c r="F89" s="126">
        <f>C89/'Generation plant Input'!$D$8/10000</f>
        <v>12.832680374996036</v>
      </c>
      <c r="G89" s="123">
        <f t="shared" si="5"/>
        <v>4.5871768197866007</v>
      </c>
    </row>
  </sheetData>
  <mergeCells count="6">
    <mergeCell ref="B2:G2"/>
    <mergeCell ref="G4:G6"/>
    <mergeCell ref="C4:C6"/>
    <mergeCell ref="D4:D6"/>
    <mergeCell ref="E4:E6"/>
    <mergeCell ref="F4:F6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H89"/>
  <sheetViews>
    <sheetView workbookViewId="0">
      <selection activeCell="K14" sqref="K14"/>
    </sheetView>
  </sheetViews>
  <sheetFormatPr defaultRowHeight="15" x14ac:dyDescent="0.25"/>
  <cols>
    <col min="1" max="1" width="1.5703125" style="10" customWidth="1"/>
    <col min="2" max="3" width="9.28515625" style="10" bestFit="1" customWidth="1"/>
    <col min="4" max="5" width="10.28515625" style="10" bestFit="1" customWidth="1"/>
    <col min="6" max="6" width="11.42578125" style="10" customWidth="1"/>
    <col min="7" max="7" width="13.42578125" style="10" customWidth="1"/>
    <col min="8" max="8" width="12.42578125" style="10" customWidth="1"/>
    <col min="9" max="16384" width="9.140625" style="10"/>
  </cols>
  <sheetData>
    <row r="1" spans="2:8" ht="6.75" customHeight="1" x14ac:dyDescent="0.25"/>
    <row r="2" spans="2:8" x14ac:dyDescent="0.25">
      <c r="B2" s="193" t="s">
        <v>111</v>
      </c>
      <c r="C2" s="193"/>
      <c r="D2" s="193"/>
      <c r="E2" s="193"/>
      <c r="F2" s="193"/>
      <c r="G2" s="193"/>
      <c r="H2" s="193"/>
    </row>
    <row r="3" spans="2:8" x14ac:dyDescent="0.25">
      <c r="B3" s="183" t="s">
        <v>82</v>
      </c>
      <c r="C3" s="183"/>
      <c r="D3" s="183"/>
      <c r="E3" s="183"/>
      <c r="F3" s="183"/>
      <c r="G3" s="183"/>
      <c r="H3" s="183"/>
    </row>
    <row r="4" spans="2:8" x14ac:dyDescent="0.25">
      <c r="B4" s="192" t="s">
        <v>56</v>
      </c>
      <c r="C4" s="190" t="s">
        <v>72</v>
      </c>
      <c r="D4" s="190" t="s">
        <v>60</v>
      </c>
      <c r="E4" s="190" t="s">
        <v>30</v>
      </c>
      <c r="F4" s="190" t="s">
        <v>74</v>
      </c>
      <c r="G4" s="194" t="s">
        <v>73</v>
      </c>
      <c r="H4" s="194" t="s">
        <v>140</v>
      </c>
    </row>
    <row r="5" spans="2:8" x14ac:dyDescent="0.25">
      <c r="B5" s="192"/>
      <c r="C5" s="190"/>
      <c r="D5" s="190"/>
      <c r="E5" s="190"/>
      <c r="F5" s="190"/>
      <c r="G5" s="194"/>
      <c r="H5" s="194"/>
    </row>
    <row r="6" spans="2:8" x14ac:dyDescent="0.25">
      <c r="B6" s="192"/>
      <c r="C6" s="190"/>
      <c r="D6" s="190"/>
      <c r="E6" s="190"/>
      <c r="F6" s="190"/>
      <c r="G6" s="194"/>
      <c r="H6" s="194"/>
    </row>
    <row r="7" spans="2:8" x14ac:dyDescent="0.25">
      <c r="B7" s="119"/>
      <c r="C7" s="120" t="s">
        <v>53</v>
      </c>
      <c r="D7" s="119"/>
      <c r="E7" s="119"/>
      <c r="F7" s="119"/>
      <c r="G7" s="121" t="s">
        <v>55</v>
      </c>
      <c r="H7" s="121" t="s">
        <v>55</v>
      </c>
    </row>
    <row r="8" spans="2:8" x14ac:dyDescent="0.25">
      <c r="B8" s="119"/>
      <c r="C8" s="117"/>
      <c r="D8" s="119"/>
      <c r="E8" s="119"/>
      <c r="F8" s="119"/>
      <c r="G8" s="121"/>
      <c r="H8" s="121"/>
    </row>
    <row r="9" spans="2:8" x14ac:dyDescent="0.25">
      <c r="B9" s="122">
        <f>'Levelized PV Future Prod'!B12</f>
        <v>2022</v>
      </c>
      <c r="C9" s="123">
        <v>0</v>
      </c>
      <c r="D9" s="124">
        <f>C9*'Marginal Supply Costs'!I10*1000</f>
        <v>0</v>
      </c>
      <c r="E9" s="124">
        <f>D9/(1+'Levelized PV Future Prod'!$M$1)^('Levelized PV Future Prod'!B12-'Levelized PV Future Prod'!$M$3)</f>
        <v>0</v>
      </c>
      <c r="F9" s="125">
        <f>E9</f>
        <v>0</v>
      </c>
      <c r="G9" s="126">
        <f>D9/'Generation plant Input'!$D$8/10000</f>
        <v>0</v>
      </c>
      <c r="H9" s="123">
        <v>0</v>
      </c>
    </row>
    <row r="10" spans="2:8" x14ac:dyDescent="0.25">
      <c r="B10" s="122">
        <f>'Levelized PV Future Prod'!B13</f>
        <v>2023</v>
      </c>
      <c r="C10" s="123">
        <f>'Generation plant Input'!$D$12*0.95/(1.16)</f>
        <v>5.1676724137931034</v>
      </c>
      <c r="D10" s="124">
        <f>C10*'Marginal Supply Costs'!I11*1000</f>
        <v>1509722.9761919894</v>
      </c>
      <c r="E10" s="124">
        <f>D10/(1+'Levelized PV Future Prod'!$M$1)^('Levelized PV Future Prod'!B13-'Levelized PV Future Prod'!$M$3)</f>
        <v>1426824.4742387198</v>
      </c>
      <c r="F10" s="125">
        <f t="shared" ref="F10:F41" si="0">E10+F9</f>
        <v>1426824.4742387198</v>
      </c>
      <c r="G10" s="126">
        <f>D10/'Generation plant Input'!$D$8/10000</f>
        <v>5.4799382075934275</v>
      </c>
      <c r="H10" s="123">
        <f>-(PMT('Levelized PV Future Prod'!$M$1,50,F59))*100/('Generation plant Input'!$D$10*1000000)*(1+'Levelized PV Future Prod'!$M$1)</f>
        <v>7.7568222021214979</v>
      </c>
    </row>
    <row r="11" spans="2:8" x14ac:dyDescent="0.25">
      <c r="B11" s="122">
        <f>'Levelized PV Future Prod'!B14</f>
        <v>2024</v>
      </c>
      <c r="C11" s="123">
        <f>'Generation plant Input'!$D$12*0.95/(1.16)</f>
        <v>5.1676724137931034</v>
      </c>
      <c r="D11" s="124">
        <f>C11*'Marginal Supply Costs'!I12*1000</f>
        <v>1548771.3539918875</v>
      </c>
      <c r="E11" s="124">
        <f>D11/(1+'Levelized PV Future Prod'!$M$1)^('Levelized PV Future Prod'!B14-'Levelized PV Future Prod'!$M$3)</f>
        <v>1383355.7467296803</v>
      </c>
      <c r="F11" s="125">
        <f t="shared" si="0"/>
        <v>2810180.2209684001</v>
      </c>
      <c r="G11" s="126">
        <f>D11/'Generation plant Input'!$D$8/10000</f>
        <v>5.6216746061411529</v>
      </c>
      <c r="H11" s="123">
        <f t="shared" ref="H11:H42" si="1">H10</f>
        <v>7.7568222021214979</v>
      </c>
    </row>
    <row r="12" spans="2:8" x14ac:dyDescent="0.25">
      <c r="B12" s="122">
        <f>'Levelized PV Future Prod'!B15</f>
        <v>2025</v>
      </c>
      <c r="C12" s="123">
        <f>'Generation plant Input'!$D$12*0.95/(1.16)</f>
        <v>5.1676724137931034</v>
      </c>
      <c r="D12" s="124">
        <f>C12*'Marginal Supply Costs'!I13*1000</f>
        <v>1584484.9102085088</v>
      </c>
      <c r="E12" s="124">
        <f>D12/(1+'Levelized PV Future Prod'!$M$1)^('Levelized PV Future Prod'!B15-'Levelized PV Future Prod'!$M$3)</f>
        <v>1337543.6515684528</v>
      </c>
      <c r="F12" s="125">
        <f t="shared" si="0"/>
        <v>4147723.872536853</v>
      </c>
      <c r="G12" s="126">
        <f>D12/'Generation plant Input'!$D$8/10000</f>
        <v>5.7513063891415932</v>
      </c>
      <c r="H12" s="123">
        <f t="shared" si="1"/>
        <v>7.7568222021214979</v>
      </c>
    </row>
    <row r="13" spans="2:8" x14ac:dyDescent="0.25">
      <c r="B13" s="122">
        <f>'Levelized PV Future Prod'!B16</f>
        <v>2026</v>
      </c>
      <c r="C13" s="123">
        <f>'Generation plant Input'!$D$12*0.95/(1.16)</f>
        <v>5.1676724137931034</v>
      </c>
      <c r="D13" s="124">
        <f>C13*'Marginal Supply Costs'!I14*1000</f>
        <v>1613889.7486308562</v>
      </c>
      <c r="E13" s="124">
        <f>D13/(1+'Levelized PV Future Prod'!$M$1)^('Levelized PV Future Prod'!B16-'Levelized PV Future Prod'!$M$3)</f>
        <v>1287558.6042760659</v>
      </c>
      <c r="F13" s="125">
        <f t="shared" si="0"/>
        <v>5435282.4768129187</v>
      </c>
      <c r="G13" s="126">
        <f>D13/'Generation plant Input'!$D$8/10000</f>
        <v>5.8580390149940333</v>
      </c>
      <c r="H13" s="123">
        <f t="shared" si="1"/>
        <v>7.7568222021214979</v>
      </c>
    </row>
    <row r="14" spans="2:8" x14ac:dyDescent="0.25">
      <c r="B14" s="122">
        <f>'Levelized PV Future Prod'!B17</f>
        <v>2027</v>
      </c>
      <c r="C14" s="123">
        <f>'Generation plant Input'!$D$12*0.95/(1.16)</f>
        <v>5.1676724137931034</v>
      </c>
      <c r="D14" s="124">
        <f>C14*'Marginal Supply Costs'!I15*1000</f>
        <v>1647215.8139919301</v>
      </c>
      <c r="E14" s="124">
        <f>D14/(1+'Levelized PV Future Prod'!$M$1)^('Levelized PV Future Prod'!B17-'Levelized PV Future Prod'!$M$3)</f>
        <v>1241986.6598285309</v>
      </c>
      <c r="F14" s="125">
        <f t="shared" si="0"/>
        <v>6677269.1366414493</v>
      </c>
      <c r="G14" s="126">
        <f>D14/'Generation plant Input'!$D$8/10000</f>
        <v>5.9790047694806896</v>
      </c>
      <c r="H14" s="123">
        <f t="shared" si="1"/>
        <v>7.7568222021214979</v>
      </c>
    </row>
    <row r="15" spans="2:8" x14ac:dyDescent="0.25">
      <c r="B15" s="122">
        <f>'Levelized PV Future Prod'!B18</f>
        <v>2028</v>
      </c>
      <c r="C15" s="123">
        <f>'Generation plant Input'!$D$12*0.95/(1.16)</f>
        <v>5.1676724137931034</v>
      </c>
      <c r="D15" s="124">
        <f>C15*'Marginal Supply Costs'!I16*1000</f>
        <v>1686629.0539384724</v>
      </c>
      <c r="E15" s="124">
        <f>D15/(1+'Levelized PV Future Prod'!$M$1)^('Levelized PV Future Prod'!B18-'Levelized PV Future Prod'!$M$3)</f>
        <v>1201874.9704547341</v>
      </c>
      <c r="F15" s="125">
        <f t="shared" si="0"/>
        <v>7879144.1070961831</v>
      </c>
      <c r="G15" s="126">
        <f>D15/'Generation plant Input'!$D$8/10000</f>
        <v>6.1220655315371051</v>
      </c>
      <c r="H15" s="123">
        <f t="shared" si="1"/>
        <v>7.7568222021214979</v>
      </c>
    </row>
    <row r="16" spans="2:8" x14ac:dyDescent="0.25">
      <c r="B16" s="122">
        <f>'Levelized PV Future Prod'!B19</f>
        <v>2029</v>
      </c>
      <c r="C16" s="123">
        <f>'Generation plant Input'!$D$12*0.95/(1.16)</f>
        <v>5.1676724137931034</v>
      </c>
      <c r="D16" s="124">
        <f>C16*'Marginal Supply Costs'!I17*1000</f>
        <v>1730084.5668913659</v>
      </c>
      <c r="E16" s="124">
        <f>D16/(1+'Levelized PV Future Prod'!$M$1)^('Levelized PV Future Prod'!B19-'Levelized PV Future Prod'!$M$3)</f>
        <v>1165145.9538151757</v>
      </c>
      <c r="F16" s="125">
        <f t="shared" si="0"/>
        <v>9044290.0609113593</v>
      </c>
      <c r="G16" s="126">
        <f>D16/'Generation plant Input'!$D$8/10000</f>
        <v>6.2797987908942501</v>
      </c>
      <c r="H16" s="123">
        <f t="shared" si="1"/>
        <v>7.7568222021214979</v>
      </c>
    </row>
    <row r="17" spans="2:8" x14ac:dyDescent="0.25">
      <c r="B17" s="122">
        <f>'Levelized PV Future Prod'!B20</f>
        <v>2030</v>
      </c>
      <c r="C17" s="123">
        <f>'Generation plant Input'!$D$12*0.95/(1.16)</f>
        <v>5.1676724137931034</v>
      </c>
      <c r="D17" s="124">
        <f>C17*'Marginal Supply Costs'!I18*1000</f>
        <v>1760106.2488328775</v>
      </c>
      <c r="E17" s="124">
        <f>D17/(1+'Levelized PV Future Prod'!$M$1)^('Levelized PV Future Prod'!B20-'Levelized PV Future Prod'!$M$3)</f>
        <v>1120276.3550595026</v>
      </c>
      <c r="F17" s="125">
        <f t="shared" si="0"/>
        <v>10164566.415970862</v>
      </c>
      <c r="G17" s="126">
        <f>D17/'Generation plant Input'!$D$8/10000</f>
        <v>6.3887704131864878</v>
      </c>
      <c r="H17" s="123">
        <f t="shared" si="1"/>
        <v>7.7568222021214979</v>
      </c>
    </row>
    <row r="18" spans="2:8" x14ac:dyDescent="0.25">
      <c r="B18" s="122">
        <f>'Levelized PV Future Prod'!B21</f>
        <v>2031</v>
      </c>
      <c r="C18" s="123">
        <f>'Generation plant Input'!$D$12*0.95/(1.16)</f>
        <v>5.1676724137931034</v>
      </c>
      <c r="D18" s="124">
        <f>C18*'Marginal Supply Costs'!I19*1000</f>
        <v>1790885.537612872</v>
      </c>
      <c r="E18" s="124">
        <f>D18/(1+'Levelized PV Future Prod'!$M$1)^('Levelized PV Future Prod'!B21-'Levelized PV Future Prod'!$M$3)</f>
        <v>1077277.0300570279</v>
      </c>
      <c r="F18" s="125">
        <f t="shared" si="0"/>
        <v>11241843.44602789</v>
      </c>
      <c r="G18" s="126">
        <f>D18/'Generation plant Input'!$D$8/10000</f>
        <v>6.5004919695567045</v>
      </c>
      <c r="H18" s="123">
        <f t="shared" si="1"/>
        <v>7.7568222021214979</v>
      </c>
    </row>
    <row r="19" spans="2:8" x14ac:dyDescent="0.25">
      <c r="B19" s="122">
        <f>'Levelized PV Future Prod'!B22</f>
        <v>2032</v>
      </c>
      <c r="C19" s="123">
        <f>'Generation plant Input'!$D$12*0.95/(1.16)</f>
        <v>5.1676724137931034</v>
      </c>
      <c r="D19" s="124">
        <f>C19*'Marginal Supply Costs'!I20*1000</f>
        <v>1821952.3184229932</v>
      </c>
      <c r="E19" s="124">
        <f>D19/(1+'Levelized PV Future Prod'!$M$1)^('Levelized PV Future Prod'!B22-'Levelized PV Future Prod'!$M$3)</f>
        <v>1035785.5862154772</v>
      </c>
      <c r="F19" s="125">
        <f t="shared" si="0"/>
        <v>12277629.032243367</v>
      </c>
      <c r="G19" s="126">
        <f>D19/'Generation plant Input'!$D$8/10000</f>
        <v>6.6132570541669438</v>
      </c>
      <c r="H19" s="123">
        <f t="shared" si="1"/>
        <v>7.7568222021214979</v>
      </c>
    </row>
    <row r="20" spans="2:8" x14ac:dyDescent="0.25">
      <c r="B20" s="122">
        <f>'Levelized PV Future Prod'!B23</f>
        <v>2033</v>
      </c>
      <c r="C20" s="123">
        <f>'Generation plant Input'!$D$12*0.95/(1.16)</f>
        <v>5.1676724137931034</v>
      </c>
      <c r="D20" s="124">
        <f>C20*'Marginal Supply Costs'!I21*1000</f>
        <v>1853419.3012068714</v>
      </c>
      <c r="E20" s="124">
        <f>D20/(1+'Levelized PV Future Prod'!$M$1)^('Levelized PV Future Prod'!B23-'Levelized PV Future Prod'!$M$3)</f>
        <v>995817.6583076925</v>
      </c>
      <c r="F20" s="125">
        <f t="shared" si="0"/>
        <v>13273446.690551059</v>
      </c>
      <c r="G20" s="126">
        <f>D20/'Generation plant Input'!$D$8/10000</f>
        <v>6.7274747775204045</v>
      </c>
      <c r="H20" s="123">
        <f t="shared" si="1"/>
        <v>7.7568222021214979</v>
      </c>
    </row>
    <row r="21" spans="2:8" x14ac:dyDescent="0.25">
      <c r="B21" s="122">
        <f>'Levelized PV Future Prod'!B24</f>
        <v>2034</v>
      </c>
      <c r="C21" s="123">
        <f>'Generation plant Input'!$D$12*0.95/(1.16)</f>
        <v>5.1676724137931034</v>
      </c>
      <c r="D21" s="124">
        <f>C21*'Marginal Supply Costs'!I22*1000</f>
        <v>1885326.016118648</v>
      </c>
      <c r="E21" s="124">
        <f>D21/(1+'Levelized PV Future Prod'!$M$1)^('Levelized PV Future Prod'!B24-'Levelized PV Future Prod'!$M$3)</f>
        <v>957339.30054445914</v>
      </c>
      <c r="F21" s="125">
        <f t="shared" si="0"/>
        <v>14230785.991095519</v>
      </c>
      <c r="G21" s="126">
        <f>D21/'Generation plant Input'!$D$8/10000</f>
        <v>6.8432886247500839</v>
      </c>
      <c r="H21" s="123">
        <f t="shared" si="1"/>
        <v>7.7568222021214979</v>
      </c>
    </row>
    <row r="22" spans="2:8" x14ac:dyDescent="0.25">
      <c r="B22" s="122">
        <f>'Levelized PV Future Prod'!B25</f>
        <v>2035</v>
      </c>
      <c r="C22" s="123">
        <f>'Generation plant Input'!$D$12*0.95/(1.16)</f>
        <v>5.1676724137931034</v>
      </c>
      <c r="D22" s="124">
        <f>C22*'Marginal Supply Costs'!I23*1000</f>
        <v>1917678.3436771219</v>
      </c>
      <c r="E22" s="124">
        <f>D22/(1+'Levelized PV Future Prod'!$M$1)^('Levelized PV Future Prod'!B25-'Levelized PV Future Prod'!$M$3)</f>
        <v>920297.9969180855</v>
      </c>
      <c r="F22" s="125">
        <f t="shared" si="0"/>
        <v>15151083.988013605</v>
      </c>
      <c r="G22" s="126">
        <f>D22/'Generation plant Input'!$D$8/10000</f>
        <v>6.9607199407518037</v>
      </c>
      <c r="H22" s="123">
        <f t="shared" si="1"/>
        <v>7.7568222021214979</v>
      </c>
    </row>
    <row r="23" spans="2:8" x14ac:dyDescent="0.25">
      <c r="B23" s="122">
        <f>'Levelized PV Future Prod'!B26</f>
        <v>2036</v>
      </c>
      <c r="C23" s="123">
        <f>'Generation plant Input'!$D$12*0.95/(1.16)</f>
        <v>5.1676724137931034</v>
      </c>
      <c r="D23" s="124">
        <f>C23*'Marginal Supply Costs'!I24*1000</f>
        <v>1950768.6763447516</v>
      </c>
      <c r="E23" s="124">
        <f>D23/(1+'Levelized PV Future Prod'!$M$1)^('Levelized PV Future Prod'!B26-'Levelized PV Future Prod'!$M$3)</f>
        <v>884772.81858438044</v>
      </c>
      <c r="F23" s="125">
        <f t="shared" si="0"/>
        <v>16035856.806597985</v>
      </c>
      <c r="G23" s="126">
        <f>D23/'Generation plant Input'!$D$8/10000</f>
        <v>7.0808300411787712</v>
      </c>
      <c r="H23" s="123">
        <f t="shared" si="1"/>
        <v>7.7568222021214979</v>
      </c>
    </row>
    <row r="24" spans="2:8" x14ac:dyDescent="0.25">
      <c r="B24" s="122">
        <f>'Levelized PV Future Prod'!B27</f>
        <v>2037</v>
      </c>
      <c r="C24" s="123">
        <f>'Generation plant Input'!$D$12*0.95/(1.16)</f>
        <v>5.1676724137931034</v>
      </c>
      <c r="D24" s="124">
        <f>C24*'Marginal Supply Costs'!I25*1000</f>
        <v>1984042.9385725644</v>
      </c>
      <c r="E24" s="124">
        <f>D24/(1+'Levelized PV Future Prod'!$M$1)^('Levelized PV Future Prod'!B27-'Levelized PV Future Prod'!$M$3)</f>
        <v>850453.06584080413</v>
      </c>
      <c r="F24" s="125">
        <f t="shared" si="0"/>
        <v>16886309.872438788</v>
      </c>
      <c r="G24" s="126">
        <f>D24/'Generation plant Input'!$D$8/10000</f>
        <v>7.201607762513845</v>
      </c>
      <c r="H24" s="123">
        <f t="shared" si="1"/>
        <v>7.7568222021214979</v>
      </c>
    </row>
    <row r="25" spans="2:8" x14ac:dyDescent="0.25">
      <c r="B25" s="122">
        <f>'Levelized PV Future Prod'!B28</f>
        <v>2038</v>
      </c>
      <c r="C25" s="123">
        <f>'Generation plant Input'!$D$12*0.95/(1.16)</f>
        <v>5.1676724137931034</v>
      </c>
      <c r="D25" s="124">
        <f>C25*'Marginal Supply Costs'!I26*1000</f>
        <v>2018114.6644884914</v>
      </c>
      <c r="E25" s="124">
        <f>D25/(1+'Levelized PV Future Prod'!$M$1)^('Levelized PV Future Prod'!B28-'Levelized PV Future Prod'!$M$3)</f>
        <v>817557.69017928792</v>
      </c>
      <c r="F25" s="125">
        <f t="shared" si="0"/>
        <v>17703867.562618077</v>
      </c>
      <c r="G25" s="126">
        <f>D25/'Generation plant Input'!$D$8/10000</f>
        <v>7.3252800888874452</v>
      </c>
      <c r="H25" s="123">
        <f t="shared" si="1"/>
        <v>7.7568222021214979</v>
      </c>
    </row>
    <row r="26" spans="2:8" x14ac:dyDescent="0.25">
      <c r="B26" s="122">
        <f>'Levelized PV Future Prod'!B29</f>
        <v>2039</v>
      </c>
      <c r="C26" s="123">
        <f>'Generation plant Input'!$D$12*0.95/(1.16)</f>
        <v>5.1676724137931034</v>
      </c>
      <c r="D26" s="124">
        <f>C26*'Marginal Supply Costs'!I27*1000</f>
        <v>2052386.9814345303</v>
      </c>
      <c r="E26" s="124">
        <f>D26/(1+'Levelized PV Future Prod'!$M$1)^('Levelized PV Future Prod'!B29-'Levelized PV Future Prod'!$M$3)</f>
        <v>785787.48313393153</v>
      </c>
      <c r="F26" s="125">
        <f t="shared" si="0"/>
        <v>18489655.045752008</v>
      </c>
      <c r="G26" s="126">
        <f>D26/'Generation plant Input'!$D$8/10000</f>
        <v>7.4496805133739761</v>
      </c>
      <c r="H26" s="123">
        <f t="shared" si="1"/>
        <v>7.7568222021214979</v>
      </c>
    </row>
    <row r="27" spans="2:8" x14ac:dyDescent="0.25">
      <c r="B27" s="122">
        <f>'Levelized PV Future Prod'!B30</f>
        <v>2040</v>
      </c>
      <c r="C27" s="123">
        <f>'Generation plant Input'!$D$12*0.95/(1.16)</f>
        <v>5.1676724137931034</v>
      </c>
      <c r="D27" s="124">
        <f>C27*'Marginal Supply Costs'!I28*1000</f>
        <v>2087602.1415611894</v>
      </c>
      <c r="E27" s="124">
        <f>D27/(1+'Levelized PV Future Prod'!$M$1)^('Levelized PV Future Prod'!B30-'Levelized PV Future Prod'!$M$3)</f>
        <v>755382.42252632952</v>
      </c>
      <c r="F27" s="125">
        <f t="shared" si="0"/>
        <v>19245037.468278337</v>
      </c>
      <c r="G27" s="126">
        <f>D27/'Generation plant Input'!$D$8/10000</f>
        <v>7.5775032361567671</v>
      </c>
      <c r="H27" s="123">
        <f t="shared" si="1"/>
        <v>7.7568222021214979</v>
      </c>
    </row>
    <row r="28" spans="2:8" x14ac:dyDescent="0.25">
      <c r="B28" s="122">
        <f>'Levelized PV Future Prod'!B31</f>
        <v>2041</v>
      </c>
      <c r="C28" s="123">
        <f>'Generation plant Input'!$D$12*0.95/(1.16)</f>
        <v>5.1676724137931034</v>
      </c>
      <c r="D28" s="124">
        <f>C28*'Marginal Supply Costs'!I29*1000</f>
        <v>2123352.6459275079</v>
      </c>
      <c r="E28" s="124">
        <f>D28/(1+'Levelized PV Future Prod'!$M$1)^('Levelized PV Future Prod'!B31-'Levelized PV Future Prod'!$M$3)</f>
        <v>726130.29152866034</v>
      </c>
      <c r="F28" s="125">
        <f t="shared" si="0"/>
        <v>19971167.759806998</v>
      </c>
      <c r="G28" s="126">
        <f>D28/'Generation plant Input'!$D$8/10000</f>
        <v>7.70726913222326</v>
      </c>
      <c r="H28" s="123">
        <f t="shared" si="1"/>
        <v>7.7568222021214979</v>
      </c>
    </row>
    <row r="29" spans="2:8" x14ac:dyDescent="0.25">
      <c r="B29" s="122">
        <f>'Levelized PV Future Prod'!B32</f>
        <v>2042</v>
      </c>
      <c r="C29" s="123">
        <f>'Generation plant Input'!$D$12*0.95/(1.16)</f>
        <v>5.1676724137931034</v>
      </c>
      <c r="D29" s="124">
        <f>C29*'Marginal Supply Costs'!I30*1000</f>
        <v>2159715.3831216255</v>
      </c>
      <c r="E29" s="124">
        <f>D29/(1+'Levelized PV Future Prod'!$M$1)^('Levelized PV Future Prod'!B32-'Levelized PV Future Prod'!$M$3)</f>
        <v>698010.94723926974</v>
      </c>
      <c r="F29" s="125">
        <f t="shared" si="0"/>
        <v>20669178.707046267</v>
      </c>
      <c r="G29" s="126">
        <f>D29/'Generation plant Input'!$D$8/10000</f>
        <v>7.8392572890077146</v>
      </c>
      <c r="H29" s="123">
        <f t="shared" si="1"/>
        <v>7.7568222021214979</v>
      </c>
    </row>
    <row r="30" spans="2:8" x14ac:dyDescent="0.25">
      <c r="B30" s="122">
        <f>'Levelized PV Future Prod'!B33</f>
        <v>2043</v>
      </c>
      <c r="C30" s="123">
        <f>'Generation plant Input'!$D$12*0.95/(1.16)</f>
        <v>5.1676724137931034</v>
      </c>
      <c r="D30" s="124">
        <f>C30*'Marginal Supply Costs'!I31*1000</f>
        <v>2196700.8377238871</v>
      </c>
      <c r="E30" s="124">
        <f>D30/(1+'Levelized PV Future Prod'!$M$1)^('Levelized PV Future Prod'!B33-'Levelized PV Future Prod'!$M$3)</f>
        <v>670980.52257283055</v>
      </c>
      <c r="F30" s="125">
        <f t="shared" si="0"/>
        <v>21340159.229619097</v>
      </c>
      <c r="G30" s="126">
        <f>D30/'Generation plant Input'!$D$8/10000</f>
        <v>7.9735057630631117</v>
      </c>
      <c r="H30" s="123">
        <f t="shared" si="1"/>
        <v>7.7568222021214979</v>
      </c>
    </row>
    <row r="31" spans="2:8" x14ac:dyDescent="0.25">
      <c r="B31" s="122">
        <f>'Levelized PV Future Prod'!B34</f>
        <v>2044</v>
      </c>
      <c r="C31" s="123">
        <f>'Generation plant Input'!$D$12*0.95/(1.16)</f>
        <v>5.1676724137931034</v>
      </c>
      <c r="D31" s="124">
        <f>C31*'Marginal Supply Costs'!I32*1000</f>
        <v>2234319.6738646724</v>
      </c>
      <c r="E31" s="124">
        <f>D31/(1+'Levelized PV Future Prod'!$M$1)^('Levelized PV Future Prod'!B34-'Levelized PV Future Prod'!$M$3)</f>
        <v>644996.84919380001</v>
      </c>
      <c r="F31" s="125">
        <f t="shared" si="0"/>
        <v>21985156.078812897</v>
      </c>
      <c r="G31" s="126">
        <f>D31/'Generation plant Input'!$D$8/10000</f>
        <v>8.1100532626666872</v>
      </c>
      <c r="H31" s="123">
        <f t="shared" si="1"/>
        <v>7.7568222021214979</v>
      </c>
    </row>
    <row r="32" spans="2:8" x14ac:dyDescent="0.25">
      <c r="B32" s="122">
        <f>'Levelized PV Future Prod'!B35</f>
        <v>2045</v>
      </c>
      <c r="C32" s="123">
        <f>'Generation plant Input'!$D$12*0.95/(1.16)</f>
        <v>5.1676724137931034</v>
      </c>
      <c r="D32" s="124">
        <f>C32*'Marginal Supply Costs'!I33*1000</f>
        <v>2272582.738299218</v>
      </c>
      <c r="E32" s="124">
        <f>D32/(1+'Levelized PV Future Prod'!$M$1)^('Levelized PV Future Prod'!B35-'Levelized PV Future Prod'!$M$3)</f>
        <v>620019.39173245279</v>
      </c>
      <c r="F32" s="125">
        <f t="shared" si="0"/>
        <v>22605175.470545352</v>
      </c>
      <c r="G32" s="126">
        <f>D32/'Generation plant Input'!$D$8/10000</f>
        <v>8.2489391589808285</v>
      </c>
      <c r="H32" s="123">
        <f t="shared" si="1"/>
        <v>7.7568222021214979</v>
      </c>
    </row>
    <row r="33" spans="2:8" x14ac:dyDescent="0.25">
      <c r="B33" s="122">
        <f>'Levelized PV Future Prod'!B36</f>
        <v>2046</v>
      </c>
      <c r="C33" s="123">
        <f>'Generation plant Input'!$D$12*0.95/(1.16)</f>
        <v>5.1676724137931034</v>
      </c>
      <c r="D33" s="124">
        <f>C33*'Marginal Supply Costs'!I34*1000</f>
        <v>2311501.0635350929</v>
      </c>
      <c r="E33" s="124">
        <f>D33/(1+'Levelized PV Future Prod'!$M$1)^('Levelized PV Future Prod'!B36-'Levelized PV Future Prod'!$M$3)</f>
        <v>596009.18454839487</v>
      </c>
      <c r="F33" s="125">
        <f t="shared" si="0"/>
        <v>23201184.655093748</v>
      </c>
      <c r="G33" s="126">
        <f>D33/'Generation plant Input'!$D$8/10000</f>
        <v>8.3902034974050554</v>
      </c>
      <c r="H33" s="123">
        <f t="shared" si="1"/>
        <v>7.7568222021214979</v>
      </c>
    </row>
    <row r="34" spans="2:8" x14ac:dyDescent="0.25">
      <c r="B34" s="122">
        <f>'Levelized PV Future Prod'!B37</f>
        <v>2047</v>
      </c>
      <c r="C34" s="123">
        <f>'Generation plant Input'!$D$12*0.95/(1.16)</f>
        <v>5.1676724137931034</v>
      </c>
      <c r="D34" s="124">
        <f>C34*'Marginal Supply Costs'!I35*1000</f>
        <v>2351085.8710132372</v>
      </c>
      <c r="E34" s="124">
        <f>D34/(1+'Levelized PV Future Prod'!$M$1)^('Levelized PV Future Prod'!B37-'Levelized PV Future Prod'!$M$3)</f>
        <v>572928.77094290627</v>
      </c>
      <c r="F34" s="125">
        <f t="shared" si="0"/>
        <v>23774113.426036656</v>
      </c>
      <c r="G34" s="126">
        <f>D34/'Generation plant Input'!$D$8/10000</f>
        <v>8.5338870091224592</v>
      </c>
      <c r="H34" s="123">
        <f t="shared" si="1"/>
        <v>7.7568222021214979</v>
      </c>
    </row>
    <row r="35" spans="2:8" x14ac:dyDescent="0.25">
      <c r="B35" s="122">
        <f>'Levelized PV Future Prod'!B38</f>
        <v>2048</v>
      </c>
      <c r="C35" s="123">
        <f>'Generation plant Input'!$D$12*0.95/(1.16)</f>
        <v>5.1676724137931034</v>
      </c>
      <c r="D35" s="124">
        <f>C35*'Marginal Supply Costs'!I36*1000</f>
        <v>2391348.5743434755</v>
      </c>
      <c r="E35" s="124">
        <f>D35/(1+'Levelized PV Future Prod'!$M$1)^('Levelized PV Future Prod'!B38-'Levelized PV Future Prod'!$M$3)</f>
        <v>550742.14472528175</v>
      </c>
      <c r="F35" s="125">
        <f t="shared" si="0"/>
        <v>24324855.570761938</v>
      </c>
      <c r="G35" s="126">
        <f>D35/'Generation plant Input'!$D$8/10000</f>
        <v>8.6800311228438307</v>
      </c>
      <c r="H35" s="123">
        <f t="shared" si="1"/>
        <v>7.7568222021214979</v>
      </c>
    </row>
    <row r="36" spans="2:8" x14ac:dyDescent="0.25">
      <c r="B36" s="122">
        <f>'Levelized PV Future Prod'!B39</f>
        <v>2049</v>
      </c>
      <c r="C36" s="123">
        <f>'Generation plant Input'!$D$12*0.95/(1.16)</f>
        <v>5.1676724137931034</v>
      </c>
      <c r="D36" s="124">
        <f>C36*'Marginal Supply Costs'!I37*1000</f>
        <v>2432300.782595438</v>
      </c>
      <c r="E36" s="124">
        <f>D36/(1+'Levelized PV Future Prod'!$M$1)^('Levelized PV Future Prod'!B39-'Levelized PV Future Prod'!$M$3)</f>
        <v>529414.69404200919</v>
      </c>
      <c r="F36" s="125">
        <f t="shared" si="0"/>
        <v>24854270.264803946</v>
      </c>
      <c r="G36" s="126">
        <f>D36/'Generation plant Input'!$D$8/10000</f>
        <v>8.8286779767529495</v>
      </c>
      <c r="H36" s="123">
        <f t="shared" si="1"/>
        <v>7.7568222021214979</v>
      </c>
    </row>
    <row r="37" spans="2:8" x14ac:dyDescent="0.25">
      <c r="B37" s="122">
        <f>'Levelized PV Future Prod'!B40</f>
        <v>2050</v>
      </c>
      <c r="C37" s="123">
        <f>'Generation plant Input'!$D$12*0.95/(1.16)</f>
        <v>5.1676724137931034</v>
      </c>
      <c r="D37" s="124">
        <f>C37*'Marginal Supply Costs'!I38*1000</f>
        <v>2473954.3036458376</v>
      </c>
      <c r="E37" s="124">
        <f>D37/(1+'Levelized PV Future Prod'!$M$1)^('Levelized PV Future Prod'!B40-'Levelized PV Future Prod'!$M$3)</f>
        <v>508913.14738116146</v>
      </c>
      <c r="F37" s="125">
        <f t="shared" si="0"/>
        <v>25363183.412185106</v>
      </c>
      <c r="G37" s="126">
        <f>D37/'Generation plant Input'!$D$8/10000</f>
        <v>8.9798704306563977</v>
      </c>
      <c r="H37" s="123">
        <f t="shared" si="1"/>
        <v>7.7568222021214979</v>
      </c>
    </row>
    <row r="38" spans="2:8" x14ac:dyDescent="0.25">
      <c r="B38" s="122">
        <f>'Levelized PV Future Prod'!B41</f>
        <v>2051</v>
      </c>
      <c r="C38" s="123">
        <f>'Generation plant Input'!$D$12*0.95/(1.16)</f>
        <v>5.1676724137931034</v>
      </c>
      <c r="D38" s="124">
        <f>C38*'Marginal Supply Costs'!I39*1000</f>
        <v>2516321.1475830739</v>
      </c>
      <c r="E38" s="124">
        <f>D38/(1+'Levelized PV Future Prod'!$M$1)^('Levelized PV Future Prod'!B41-'Levelized PV Future Prod'!$M$3)</f>
        <v>489205.52166776202</v>
      </c>
      <c r="F38" s="125">
        <f t="shared" si="0"/>
        <v>25852388.93385287</v>
      </c>
      <c r="G38" s="126">
        <f>D38/'Generation plant Input'!$D$8/10000</f>
        <v>9.1336520783414663</v>
      </c>
      <c r="H38" s="123">
        <f t="shared" si="1"/>
        <v>7.7568222021214979</v>
      </c>
    </row>
    <row r="39" spans="2:8" x14ac:dyDescent="0.25">
      <c r="B39" s="122">
        <f>'Levelized PV Future Prod'!B42</f>
        <v>2052</v>
      </c>
      <c r="C39" s="123">
        <f>'Generation plant Input'!$D$12*0.95/(1.16)</f>
        <v>5.1676724137931034</v>
      </c>
      <c r="D39" s="124">
        <f>C39*'Marginal Supply Costs'!I40*1000</f>
        <v>2559413.530170138</v>
      </c>
      <c r="E39" s="124">
        <f>D39/(1+'Levelized PV Future Prod'!$M$1)^('Levelized PV Future Prod'!B42-'Levelized PV Future Prod'!$M$3)</f>
        <v>470261.07236915582</v>
      </c>
      <c r="F39" s="125">
        <f t="shared" si="0"/>
        <v>26322650.006222025</v>
      </c>
      <c r="G39" s="126">
        <f>D39/'Generation plant Input'!$D$8/10000</f>
        <v>9.2900672601456922</v>
      </c>
      <c r="H39" s="123">
        <f t="shared" si="1"/>
        <v>7.7568222021214979</v>
      </c>
    </row>
    <row r="40" spans="2:8" x14ac:dyDescent="0.25">
      <c r="B40" s="122">
        <f>'Levelized PV Future Prod'!B43</f>
        <v>2053</v>
      </c>
      <c r="C40" s="123">
        <f>'Generation plant Input'!$D$12*0.95/(1.16)</f>
        <v>5.1676724137931034</v>
      </c>
      <c r="D40" s="124">
        <f>C40*'Marginal Supply Costs'!I41*1000</f>
        <v>2603243.8763668207</v>
      </c>
      <c r="E40" s="124">
        <f>D40/(1+'Levelized PV Future Prod'!$M$1)^('Levelized PV Future Prod'!B43-'Levelized PV Future Prod'!$M$3)</f>
        <v>452050.24553254462</v>
      </c>
      <c r="F40" s="125">
        <f t="shared" si="0"/>
        <v>26774700.251754571</v>
      </c>
      <c r="G40" s="126">
        <f>D40/'Generation plant Input'!$D$8/10000</f>
        <v>9.4491610757416353</v>
      </c>
      <c r="H40" s="123">
        <f t="shared" si="1"/>
        <v>7.7568222021214979</v>
      </c>
    </row>
    <row r="41" spans="2:8" x14ac:dyDescent="0.25">
      <c r="B41" s="122">
        <f>'Levelized PV Future Prod'!B44</f>
        <v>2054</v>
      </c>
      <c r="C41" s="123">
        <f>'Generation plant Input'!$D$12*0.95/(1.16)</f>
        <v>5.1676724137931034</v>
      </c>
      <c r="D41" s="124">
        <f>C41*'Marginal Supply Costs'!I42*1000</f>
        <v>2647824.8239122396</v>
      </c>
      <c r="E41" s="124">
        <f>D41/(1+'Levelized PV Future Prod'!$M$1)^('Levelized PV Future Prod'!B44-'Levelized PV Future Prod'!$M$3)</f>
        <v>434544.6316798664</v>
      </c>
      <c r="F41" s="125">
        <f t="shared" si="0"/>
        <v>27209244.883434437</v>
      </c>
      <c r="G41" s="126">
        <f>D41/'Generation plant Input'!$D$8/10000</f>
        <v>9.6109793971406159</v>
      </c>
      <c r="H41" s="123">
        <f t="shared" si="1"/>
        <v>7.7568222021214979</v>
      </c>
    </row>
    <row r="42" spans="2:8" x14ac:dyDescent="0.25">
      <c r="B42" s="122">
        <f>'Levelized PV Future Prod'!B45</f>
        <v>2055</v>
      </c>
      <c r="C42" s="123">
        <f>'Generation plant Input'!$D$12*0.95/(1.16)</f>
        <v>5.1676724137931034</v>
      </c>
      <c r="D42" s="124">
        <f>C42*'Marginal Supply Costs'!I43*1000</f>
        <v>2693169.2269687196</v>
      </c>
      <c r="E42" s="124">
        <f>D42/(1+'Levelized PV Future Prod'!$M$1)^('Levelized PV Future Prod'!B45-'Levelized PV Future Prod'!$M$3)</f>
        <v>417716.92148809228</v>
      </c>
      <c r="F42" s="125">
        <f t="shared" ref="F42:F73" si="2">E42+F41</f>
        <v>27626961.804922529</v>
      </c>
      <c r="G42" s="126">
        <f>D42/'Generation plant Input'!$D$8/10000</f>
        <v>9.7755688819191278</v>
      </c>
      <c r="H42" s="123">
        <f t="shared" si="1"/>
        <v>7.7568222021214979</v>
      </c>
    </row>
    <row r="43" spans="2:8" x14ac:dyDescent="0.25">
      <c r="B43" s="122">
        <f>'Levelized PV Future Prod'!B46</f>
        <v>2056</v>
      </c>
      <c r="C43" s="123">
        <f>'Generation plant Input'!$D$12*0.95/(1.16)</f>
        <v>5.1676724137931034</v>
      </c>
      <c r="D43" s="124">
        <f>C43*'Marginal Supply Costs'!I44*1000</f>
        <v>2739290.1598280701</v>
      </c>
      <c r="E43" s="124">
        <f>D43/(1+'Levelized PV Future Prod'!$M$1)^('Levelized PV Future Prod'!B46-'Levelized PV Future Prod'!$M$3)</f>
        <v>401540.86318579991</v>
      </c>
      <c r="F43" s="125">
        <f t="shared" si="2"/>
        <v>28028502.668108329</v>
      </c>
      <c r="G43" s="126">
        <f>D43/'Generation plant Input'!$D$8/10000</f>
        <v>9.9429769866717592</v>
      </c>
      <c r="H43" s="123">
        <f t="shared" ref="H43:H74" si="3">H42</f>
        <v>7.7568222021214979</v>
      </c>
    </row>
    <row r="44" spans="2:8" x14ac:dyDescent="0.25">
      <c r="B44" s="122">
        <f>'Levelized PV Future Prod'!B47</f>
        <v>2057</v>
      </c>
      <c r="C44" s="123">
        <f>'Generation plant Input'!$D$12*0.95/(1.16)</f>
        <v>5.1676724137931034</v>
      </c>
      <c r="D44" s="124">
        <f>C44*'Marginal Supply Costs'!I45*1000</f>
        <v>2786200.9206813383</v>
      </c>
      <c r="E44" s="124">
        <f>D44/(1+'Levelized PV Future Prod'!$M$1)^('Levelized PV Future Prod'!B47-'Levelized PV Future Prod'!$M$3)</f>
        <v>385991.22159956256</v>
      </c>
      <c r="F44" s="125">
        <f t="shared" si="2"/>
        <v>28414493.889707893</v>
      </c>
      <c r="G44" s="126">
        <f>D44/'Generation plant Input'!$D$8/10000</f>
        <v>10.113251980694512</v>
      </c>
      <c r="H44" s="123">
        <f t="shared" si="3"/>
        <v>7.7568222021214979</v>
      </c>
    </row>
    <row r="45" spans="2:8" x14ac:dyDescent="0.25">
      <c r="B45" s="122">
        <f>'Levelized PV Future Prod'!B48</f>
        <v>2058</v>
      </c>
      <c r="C45" s="123">
        <f>'Generation plant Input'!$D$12*0.95/(1.16)</f>
        <v>5.1676724137931034</v>
      </c>
      <c r="D45" s="124">
        <f>C45*'Marginal Supply Costs'!I46*1000</f>
        <v>2833915.0354531156</v>
      </c>
      <c r="E45" s="124">
        <f>D45/(1+'Levelized PV Future Prod'!$M$1)^('Levelized PV Future Prod'!B48-'Levelized PV Future Prod'!$M$3)</f>
        <v>371043.73878626316</v>
      </c>
      <c r="F45" s="125">
        <f t="shared" si="2"/>
        <v>28785537.628494155</v>
      </c>
      <c r="G45" s="126">
        <f>D45/'Generation plant Input'!$D$8/10000</f>
        <v>10.286442959902415</v>
      </c>
      <c r="H45" s="123">
        <f t="shared" si="3"/>
        <v>7.7568222021214979</v>
      </c>
    </row>
    <row r="46" spans="2:8" x14ac:dyDescent="0.25">
      <c r="B46" s="122">
        <f>'Levelized PV Future Prod'!B49</f>
        <v>2059</v>
      </c>
      <c r="C46" s="123">
        <f>'Generation plant Input'!$D$12*0.95/(1.16)</f>
        <v>5.1676724137931034</v>
      </c>
      <c r="D46" s="124">
        <f>C46*'Marginal Supply Costs'!I47*1000</f>
        <v>2882446.2617015122</v>
      </c>
      <c r="E46" s="124">
        <f>D46/(1+'Levelized PV Future Prod'!$M$1)^('Levelized PV Future Prod'!B49-'Levelized PV Future Prod'!$M$3)</f>
        <v>356675.09618992009</v>
      </c>
      <c r="F46" s="125">
        <f t="shared" si="2"/>
        <v>29142212.724684075</v>
      </c>
      <c r="G46" s="126">
        <f>D46/'Generation plant Input'!$D$8/10000</f>
        <v>10.462599860985526</v>
      </c>
      <c r="H46" s="123">
        <f t="shared" si="3"/>
        <v>7.7568222021214979</v>
      </c>
    </row>
    <row r="47" spans="2:8" x14ac:dyDescent="0.25">
      <c r="B47" s="122">
        <f>'Levelized PV Future Prod'!B50</f>
        <v>2060</v>
      </c>
      <c r="C47" s="123">
        <f>'Generation plant Input'!$D$12*0.95/(1.16)</f>
        <v>5.1676724137931034</v>
      </c>
      <c r="D47" s="124">
        <f>C47*'Marginal Supply Costs'!I48*1000</f>
        <v>2931808.5925849127</v>
      </c>
      <c r="E47" s="124">
        <f>D47/(1+'Levelized PV Future Prod'!$M$1)^('Levelized PV Future Prod'!B50-'Levelized PV Future Prod'!$M$3)</f>
        <v>342862.87826398591</v>
      </c>
      <c r="F47" s="125">
        <f t="shared" si="2"/>
        <v>29485075.602948062</v>
      </c>
      <c r="G47" s="126">
        <f>D47/'Generation plant Input'!$D$8/10000</f>
        <v>10.641773475807305</v>
      </c>
      <c r="H47" s="123">
        <f t="shared" si="3"/>
        <v>7.7568222021214979</v>
      </c>
    </row>
    <row r="48" spans="2:8" x14ac:dyDescent="0.25">
      <c r="B48" s="122">
        <f>'Levelized PV Future Prod'!B51</f>
        <v>2061</v>
      </c>
      <c r="C48" s="123">
        <f>'Generation plant Input'!$D$12*0.95/(1.16)</f>
        <v>5.1676724137931034</v>
      </c>
      <c r="D48" s="124">
        <f>C48*'Marginal Supply Costs'!I49*1000</f>
        <v>2982016.2608966697</v>
      </c>
      <c r="E48" s="124">
        <f>D48/(1+'Levelized PV Future Prod'!$M$1)^('Levelized PV Future Prod'!B51-'Levelized PV Future Prod'!$M$3)</f>
        <v>329585.53750237136</v>
      </c>
      <c r="F48" s="125">
        <f t="shared" si="2"/>
        <v>29814661.140450433</v>
      </c>
      <c r="G48" s="126">
        <f>D48/'Generation plant Input'!$D$8/10000</f>
        <v>10.824015466049618</v>
      </c>
      <c r="H48" s="123">
        <f t="shared" si="3"/>
        <v>7.7568222021214979</v>
      </c>
    </row>
    <row r="49" spans="2:8" x14ac:dyDescent="0.25">
      <c r="B49" s="122">
        <f>'Levelized PV Future Prod'!B52</f>
        <v>2062</v>
      </c>
      <c r="C49" s="123">
        <f>'Generation plant Input'!$D$12*0.95/(1.16)</f>
        <v>5.1676724137931034</v>
      </c>
      <c r="D49" s="124">
        <f>C49*'Marginal Supply Costs'!I50*1000</f>
        <v>3033083.7431688872</v>
      </c>
      <c r="E49" s="124">
        <f>D49/(1+'Levelized PV Future Prod'!$M$1)^('Levelized PV Future Prod'!B52-'Levelized PV Future Prod'!$M$3)</f>
        <v>316822.36082463962</v>
      </c>
      <c r="F49" s="125">
        <f t="shared" si="2"/>
        <v>30131483.501275074</v>
      </c>
      <c r="G49" s="126">
        <f>D49/'Generation plant Input'!$D$8/10000</f>
        <v>11.009378378108483</v>
      </c>
      <c r="H49" s="123">
        <f t="shared" si="3"/>
        <v>7.7568222021214979</v>
      </c>
    </row>
    <row r="50" spans="2:8" x14ac:dyDescent="0.25">
      <c r="B50" s="122">
        <f>'Levelized PV Future Prod'!B53</f>
        <v>2063</v>
      </c>
      <c r="C50" s="123">
        <f>'Generation plant Input'!$D$12*0.95/(1.16)</f>
        <v>5.1676724137931034</v>
      </c>
      <c r="D50" s="124">
        <f>C50*'Marginal Supply Costs'!I51*1000</f>
        <v>3085025.7638464859</v>
      </c>
      <c r="E50" s="124">
        <f>D50/(1+'Levelized PV Future Prod'!$M$1)^('Levelized PV Future Prod'!B53-'Levelized PV Future Prod'!$M$3)</f>
        <v>304553.4372629319</v>
      </c>
      <c r="F50" s="125">
        <f t="shared" si="2"/>
        <v>30436036.938538007</v>
      </c>
      <c r="G50" s="126">
        <f>D50/'Generation plant Input'!$D$8/10000</f>
        <v>11.197915658244957</v>
      </c>
      <c r="H50" s="123">
        <f t="shared" si="3"/>
        <v>7.7568222021214979</v>
      </c>
    </row>
    <row r="51" spans="2:8" x14ac:dyDescent="0.25">
      <c r="B51" s="122">
        <f>'Levelized PV Future Prod'!B54</f>
        <v>2064</v>
      </c>
      <c r="C51" s="123">
        <f>'Generation plant Input'!$D$12*0.95/(1.16)</f>
        <v>5.1676724137931034</v>
      </c>
      <c r="D51" s="124">
        <f>C51*'Marginal Supply Costs'!I52*1000</f>
        <v>3137857.2995327441</v>
      </c>
      <c r="E51" s="124">
        <f>D51/(1+'Levelized PV Future Prod'!$M$1)^('Levelized PV Future Prod'!B54-'Levelized PV Future Prod'!$M$3)</f>
        <v>292759.62690021441</v>
      </c>
      <c r="F51" s="125">
        <f t="shared" si="2"/>
        <v>30728796.565438222</v>
      </c>
      <c r="G51" s="126">
        <f>D51/'Generation plant Input'!$D$8/10000</f>
        <v>11.389681667995442</v>
      </c>
      <c r="H51" s="123">
        <f t="shared" si="3"/>
        <v>7.7568222021214979</v>
      </c>
    </row>
    <row r="52" spans="2:8" x14ac:dyDescent="0.25">
      <c r="B52" s="122">
        <f>'Levelized PV Future Prod'!B55</f>
        <v>2065</v>
      </c>
      <c r="C52" s="123">
        <f>'Generation plant Input'!$D$12*0.95/(1.16)</f>
        <v>5.1676724137931034</v>
      </c>
      <c r="D52" s="124">
        <f>C52*'Marginal Supply Costs'!I53*1000</f>
        <v>3191593.5833075526</v>
      </c>
      <c r="E52" s="124">
        <f>D52/(1+'Levelized PV Future Prod'!$M$1)^('Levelized PV Future Prod'!B55-'Levelized PV Future Prod'!$M$3)</f>
        <v>281422.53101138951</v>
      </c>
      <c r="F52" s="125">
        <f t="shared" si="2"/>
        <v>31010219.09644961</v>
      </c>
      <c r="G52" s="126">
        <f>D52/'Generation plant Input'!$D$8/10000</f>
        <v>11.584731699845925</v>
      </c>
      <c r="H52" s="123">
        <f t="shared" si="3"/>
        <v>7.7568222021214979</v>
      </c>
    </row>
    <row r="53" spans="2:8" x14ac:dyDescent="0.25">
      <c r="B53" s="122">
        <f>'Levelized PV Future Prod'!B56</f>
        <v>2066</v>
      </c>
      <c r="C53" s="123">
        <f>'Generation plant Input'!$D$12*0.95/(1.16)</f>
        <v>5.1676724137931034</v>
      </c>
      <c r="D53" s="124">
        <f>C53*'Marginal Supply Costs'!I54*1000</f>
        <v>3246250.1091196132</v>
      </c>
      <c r="E53" s="124">
        <f>D53/(1+'Levelized PV Future Prod'!$M$1)^('Levelized PV Future Prod'!B56-'Levelized PV Future Prod'!$M$3)</f>
        <v>270524.46336069069</v>
      </c>
      <c r="F53" s="125">
        <f t="shared" si="2"/>
        <v>31280743.559810299</v>
      </c>
      <c r="G53" s="126">
        <f>D53/'Generation plant Input'!$D$8/10000</f>
        <v>11.783121993174639</v>
      </c>
      <c r="H53" s="123">
        <f t="shared" si="3"/>
        <v>7.7568222021214979</v>
      </c>
    </row>
    <row r="54" spans="2:8" x14ac:dyDescent="0.25">
      <c r="B54" s="122">
        <f>'Levelized PV Future Prod'!B57</f>
        <v>2067</v>
      </c>
      <c r="C54" s="123">
        <f>'Generation plant Input'!$D$12*0.95/(1.16)</f>
        <v>5.1676724137931034</v>
      </c>
      <c r="D54" s="124">
        <f>C54*'Marginal Supply Costs'!I55*1000</f>
        <v>3301842.6362538557</v>
      </c>
      <c r="E54" s="124">
        <f>D54/(1+'Levelized PV Future Prod'!$M$1)^('Levelized PV Future Prod'!B57-'Levelized PV Future Prod'!$M$3)</f>
        <v>260048.42261058278</v>
      </c>
      <c r="F54" s="125">
        <f t="shared" si="2"/>
        <v>31540791.982420884</v>
      </c>
      <c r="G54" s="126">
        <f>D54/'Generation plant Input'!$D$8/10000</f>
        <v>11.984909750467715</v>
      </c>
      <c r="H54" s="123">
        <f t="shared" si="3"/>
        <v>7.7568222021214979</v>
      </c>
    </row>
    <row r="55" spans="2:8" x14ac:dyDescent="0.25">
      <c r="B55" s="122">
        <f>'Levelized PV Future Prod'!B58</f>
        <v>2068</v>
      </c>
      <c r="C55" s="123">
        <f>'Generation plant Input'!$D$12*0.95/(1.16)</f>
        <v>5.1676724137931034</v>
      </c>
      <c r="D55" s="124">
        <f>C55*'Marginal Supply Costs'!I56*1000</f>
        <v>3358387.1938753636</v>
      </c>
      <c r="E55" s="124">
        <f>D55/(1+'Levelized PV Future Prod'!$M$1)^('Levelized PV Future Prod'!B58-'Levelized PV Future Prod'!$M$3)</f>
        <v>249978.06579912698</v>
      </c>
      <c r="F55" s="125">
        <f t="shared" si="2"/>
        <v>31790770.048220012</v>
      </c>
      <c r="G55" s="126">
        <f>D55/'Generation plant Input'!$D$8/10000</f>
        <v>12.19015315381257</v>
      </c>
      <c r="H55" s="123">
        <f t="shared" si="3"/>
        <v>7.7568222021214979</v>
      </c>
    </row>
    <row r="56" spans="2:8" x14ac:dyDescent="0.25">
      <c r="B56" s="122">
        <f>'Levelized PV Future Prod'!B59</f>
        <v>2069</v>
      </c>
      <c r="C56" s="123">
        <f>'Generation plant Input'!$D$12*0.95/(1.16)</f>
        <v>5.1676724137931034</v>
      </c>
      <c r="D56" s="124">
        <f>C56*'Marginal Supply Costs'!I57*1000</f>
        <v>3415900.0856511123</v>
      </c>
      <c r="E56" s="124">
        <f>D56/(1+'Levelized PV Future Prod'!$M$1)^('Levelized PV Future Prod'!B59-'Levelized PV Future Prod'!$M$3)</f>
        <v>240297.6828444321</v>
      </c>
      <c r="F56" s="125">
        <f t="shared" si="2"/>
        <v>32031067.731064446</v>
      </c>
      <c r="G56" s="126">
        <f>D56/'Generation plant Input'!$D$8/10000</f>
        <v>12.398911381673729</v>
      </c>
      <c r="H56" s="123">
        <f t="shared" si="3"/>
        <v>7.7568222021214979</v>
      </c>
    </row>
    <row r="57" spans="2:8" x14ac:dyDescent="0.25">
      <c r="B57" s="122">
        <f>'Levelized PV Future Prod'!B60</f>
        <v>2070</v>
      </c>
      <c r="C57" s="123">
        <f>'Generation plant Input'!$D$12*0.95/(1.16)</f>
        <v>5.1676724137931034</v>
      </c>
      <c r="D57" s="124">
        <f>C57*'Marginal Supply Costs'!I58*1000</f>
        <v>3474397.894450855</v>
      </c>
      <c r="E57" s="124">
        <f>D57/(1+'Levelized PV Future Prod'!$M$1)^('Levelized PV Future Prod'!B60-'Levelized PV Future Prod'!$M$3)</f>
        <v>230992.17203641933</v>
      </c>
      <c r="F57" s="125">
        <f t="shared" si="2"/>
        <v>32262059.903100867</v>
      </c>
      <c r="G57" s="126">
        <f>D57/'Generation plant Input'!$D$8/10000</f>
        <v>12.611244625955916</v>
      </c>
      <c r="H57" s="123">
        <f t="shared" si="3"/>
        <v>7.7568222021214979</v>
      </c>
    </row>
    <row r="58" spans="2:8" x14ac:dyDescent="0.25">
      <c r="B58" s="122">
        <f>'Levelized PV Future Prod'!B61</f>
        <v>2071</v>
      </c>
      <c r="C58" s="123">
        <f>'Generation plant Input'!$D$12*0.95/(1.16)</f>
        <v>5.1676724137931034</v>
      </c>
      <c r="D58" s="124">
        <f>C58*'Marginal Supply Costs'!I59*1000</f>
        <v>3533897.4871285111</v>
      </c>
      <c r="E58" s="124">
        <f>D58/(1+'Levelized PV Future Prod'!$M$1)^('Levelized PV Future Prod'!B61-'Levelized PV Future Prod'!$M$3)</f>
        <v>222047.01647766665</v>
      </c>
      <c r="F58" s="125">
        <f t="shared" si="2"/>
        <v>32484106.919578534</v>
      </c>
      <c r="G58" s="126">
        <f>D58/'Generation plant Input'!$D$8/10000</f>
        <v>12.827214109359387</v>
      </c>
      <c r="H58" s="123">
        <f t="shared" si="3"/>
        <v>7.7568222021214979</v>
      </c>
    </row>
    <row r="59" spans="2:8" x14ac:dyDescent="0.25">
      <c r="B59" s="122">
        <f>'Levelized PV Future Prod'!B62</f>
        <v>2072</v>
      </c>
      <c r="C59" s="123">
        <f>'Generation plant Input'!$D$12*0.95/(1.16)</f>
        <v>5.1676724137931034</v>
      </c>
      <c r="D59" s="124">
        <f>C59*'Marginal Supply Costs'!I60*1000</f>
        <v>3594416.0193854421</v>
      </c>
      <c r="E59" s="124">
        <f>D59/(1+'Levelized PV Future Prod'!$M$1)^('Levelized PV Future Prod'!B62-'Levelized PV Future Prod'!$M$3)</f>
        <v>213448.26143658024</v>
      </c>
      <c r="F59" s="127">
        <f t="shared" si="2"/>
        <v>32697555.181015115</v>
      </c>
      <c r="G59" s="126">
        <f>D59/'Generation plant Input'!$D$8/10000</f>
        <v>13.046882103032457</v>
      </c>
      <c r="H59" s="123">
        <f t="shared" si="3"/>
        <v>7.7568222021214979</v>
      </c>
    </row>
    <row r="60" spans="2:8" x14ac:dyDescent="0.25">
      <c r="B60" s="122">
        <f>'Levelized PV Future Prod'!B63</f>
        <v>2073</v>
      </c>
      <c r="C60" s="123">
        <f>'Generation plant Input'!$D$12*0.95/(1.16)</f>
        <v>5.1676724137931034</v>
      </c>
      <c r="D60" s="124">
        <f>C60*'Marginal Supply Costs'!I61*1000</f>
        <v>3655970.940717007</v>
      </c>
      <c r="E60" s="124">
        <f>D60/(1+'Levelized PV Future Prod'!$M$1)^('Levelized PV Future Prod'!B63-'Levelized PV Future Prod'!$M$3)</f>
        <v>205182.49257756246</v>
      </c>
      <c r="F60" s="125">
        <f t="shared" si="2"/>
        <v>32902737.673592679</v>
      </c>
      <c r="G60" s="126">
        <f>D60/'Generation plant Input'!$D$8/10000</f>
        <v>13.270311944526341</v>
      </c>
      <c r="H60" s="123">
        <f t="shared" si="3"/>
        <v>7.7568222021214979</v>
      </c>
    </row>
    <row r="61" spans="2:8" x14ac:dyDescent="0.25">
      <c r="B61" s="122">
        <f>'Levelized PV Future Prod'!B64</f>
        <v>2074</v>
      </c>
      <c r="C61" s="123">
        <f>'Generation plant Input'!$D$12*0.95/(1.16)</f>
        <v>5.1676724137931034</v>
      </c>
      <c r="D61" s="124">
        <f>C61*'Marginal Supply Costs'!I62*1000</f>
        <v>3718579.9994438263</v>
      </c>
      <c r="E61" s="124">
        <f>D61/(1+'Levelized PV Future Prod'!$M$1)^('Levelized PV Future Prod'!B64-'Levelized PV Future Prod'!$M$3)</f>
        <v>197236.81503421467</v>
      </c>
      <c r="F61" s="125">
        <f t="shared" si="2"/>
        <v>33099974.488626894</v>
      </c>
      <c r="G61" s="126">
        <f>D61/'Generation plant Input'!$D$8/10000</f>
        <v>13.497568056057446</v>
      </c>
      <c r="H61" s="123">
        <f t="shared" si="3"/>
        <v>7.7568222021214979</v>
      </c>
    </row>
    <row r="62" spans="2:8" x14ac:dyDescent="0.25">
      <c r="B62" s="122">
        <f>'Levelized PV Future Prod'!B65</f>
        <v>2075</v>
      </c>
      <c r="C62" s="123">
        <f>'Generation plant Input'!$D$12*0.95/(1.16)</f>
        <v>5.1676724137931034</v>
      </c>
      <c r="D62" s="124">
        <f>C62*'Marginal Supply Costs'!I63*1000</f>
        <v>3782261.2478292119</v>
      </c>
      <c r="E62" s="124">
        <f>D62/(1+'Levelized PV Future Prod'!$M$1)^('Levelized PV Future Prod'!B65-'Levelized PV Future Prod'!$M$3)</f>
        <v>189598.83329292943</v>
      </c>
      <c r="F62" s="125">
        <f t="shared" si="2"/>
        <v>33289573.321919821</v>
      </c>
      <c r="G62" s="126">
        <f>D62/'Generation plant Input'!$D$8/10000</f>
        <v>13.728715963082438</v>
      </c>
      <c r="H62" s="123">
        <f t="shared" si="3"/>
        <v>7.7568222021214979</v>
      </c>
    </row>
    <row r="63" spans="2:8" x14ac:dyDescent="0.25">
      <c r="B63" s="122">
        <f>'Levelized PV Future Prod'!B66</f>
        <v>2076</v>
      </c>
      <c r="C63" s="123">
        <f>'Generation plant Input'!$D$12*0.95/(1.16)</f>
        <v>5.1676724137931034</v>
      </c>
      <c r="D63" s="124">
        <f>C63*'Marginal Supply Costs'!I64*1000</f>
        <v>3847033.0472842338</v>
      </c>
      <c r="E63" s="124">
        <f>D63/(1+'Levelized PV Future Prod'!$M$1)^('Levelized PV Future Prod'!B66-'Levelized PV Future Prod'!$M$3)</f>
        <v>182256.63185548907</v>
      </c>
      <c r="F63" s="125">
        <f t="shared" si="2"/>
        <v>33471829.953775309</v>
      </c>
      <c r="G63" s="126">
        <f>D63/'Generation plant Input'!$D$8/10000</f>
        <v>13.963822313191409</v>
      </c>
      <c r="H63" s="123">
        <f t="shared" si="3"/>
        <v>7.7568222021214979</v>
      </c>
    </row>
    <row r="64" spans="2:8" x14ac:dyDescent="0.25">
      <c r="B64" s="122">
        <f>'Levelized PV Future Prod'!B67</f>
        <v>2077</v>
      </c>
      <c r="C64" s="123">
        <f>'Generation plant Input'!$D$12*0.95/(1.16)</f>
        <v>5.1676724137931034</v>
      </c>
      <c r="D64" s="124">
        <f>C64*'Marginal Supply Costs'!I65*1000</f>
        <v>3912914.0736619201</v>
      </c>
      <c r="E64" s="124">
        <f>D64/(1+'Levelized PV Future Prod'!$M$1)^('Levelized PV Future Prod'!B67-'Levelized PV Future Prod'!$M$3)</f>
        <v>175198.75665050323</v>
      </c>
      <c r="F64" s="125">
        <f t="shared" si="2"/>
        <v>33647028.710425809</v>
      </c>
      <c r="G64" s="126">
        <f>D64/'Generation plant Input'!$D$8/10000</f>
        <v>14.202954895324574</v>
      </c>
      <c r="H64" s="123">
        <f t="shared" si="3"/>
        <v>7.7568222021214979</v>
      </c>
    </row>
    <row r="65" spans="2:8" x14ac:dyDescent="0.25">
      <c r="B65" s="122">
        <f>'Levelized PV Future Prod'!B68</f>
        <v>2078</v>
      </c>
      <c r="C65" s="123">
        <f>'Generation plant Input'!$D$12*0.95/(1.16)</f>
        <v>5.1676724137931034</v>
      </c>
      <c r="D65" s="124">
        <f>C65*'Marginal Supply Costs'!I66*1000</f>
        <v>3979923.3226421238</v>
      </c>
      <c r="E65" s="124">
        <f>D65/(1+'Levelized PV Future Prod'!$M$1)^('Levelized PV Future Prod'!B68-'Levelized PV Future Prod'!$M$3)</f>
        <v>168414.19716468779</v>
      </c>
      <c r="F65" s="125">
        <f t="shared" si="2"/>
        <v>33815442.907590494</v>
      </c>
      <c r="G65" s="126">
        <f>D65/'Generation plant Input'!$D$8/10000</f>
        <v>14.446182659318053</v>
      </c>
      <c r="H65" s="123">
        <f t="shared" si="3"/>
        <v>7.7568222021214979</v>
      </c>
    </row>
    <row r="66" spans="2:8" x14ac:dyDescent="0.25">
      <c r="B66" s="122">
        <f>'Levelized PV Future Prod'!B69</f>
        <v>2079</v>
      </c>
      <c r="C66" s="123">
        <f>'Generation plant Input'!$D$12*0.95/(1.16)</f>
        <v>5.1676724137931034</v>
      </c>
      <c r="D66" s="124">
        <f>C66*'Marginal Supply Costs'!I67*1000</f>
        <v>4048080.1152086062</v>
      </c>
      <c r="E66" s="124">
        <f>D66/(1+'Levelized PV Future Prod'!$M$1)^('Levelized PV Future Prod'!B69-'Levelized PV Future Prod'!$M$3)</f>
        <v>161892.36926610835</v>
      </c>
      <c r="F66" s="125">
        <f t="shared" si="2"/>
        <v>33977335.276856601</v>
      </c>
      <c r="G66" s="126">
        <f>D66/'Generation plant Input'!$D$8/10000</f>
        <v>14.693575735784416</v>
      </c>
      <c r="H66" s="123">
        <f t="shared" si="3"/>
        <v>7.7568222021214979</v>
      </c>
    </row>
    <row r="67" spans="2:8" x14ac:dyDescent="0.25">
      <c r="B67" s="122">
        <f>'Levelized PV Future Prod'!B70</f>
        <v>2080</v>
      </c>
      <c r="C67" s="123">
        <f>'Generation plant Input'!$D$12*0.95/(1.16)</f>
        <v>5.1676724137931034</v>
      </c>
      <c r="D67" s="124">
        <f>C67*'Marginal Supply Costs'!I68*1000</f>
        <v>4117404.1032199166</v>
      </c>
      <c r="E67" s="124">
        <f>D67/(1+'Levelized PV Future Prod'!$M$1)^('Levelized PV Future Prod'!B70-'Levelized PV Future Prod'!$M$3)</f>
        <v>155623.09869259282</v>
      </c>
      <c r="F67" s="125">
        <f t="shared" si="2"/>
        <v>34132958.375549197</v>
      </c>
      <c r="G67" s="126">
        <f>D67/'Generation plant Input'!$D$8/10000</f>
        <v>14.945205456333637</v>
      </c>
      <c r="H67" s="123">
        <f t="shared" si="3"/>
        <v>7.7568222021214979</v>
      </c>
    </row>
    <row r="68" spans="2:8" x14ac:dyDescent="0.25">
      <c r="B68" s="122">
        <f>'Levelized PV Future Prod'!B71</f>
        <v>2081</v>
      </c>
      <c r="C68" s="123">
        <f>'Generation plant Input'!$D$12*0.95/(1.16)</f>
        <v>5.1676724137931034</v>
      </c>
      <c r="D68" s="124">
        <f>C68*'Marginal Supply Costs'!I69*1000</f>
        <v>4187915.2750756703</v>
      </c>
      <c r="E68" s="124">
        <f>D68/(1+'Levelized PV Future Prod'!$M$1)^('Levelized PV Future Prod'!B71-'Levelized PV Future Prod'!$M$3)</f>
        <v>149596.60517955336</v>
      </c>
      <c r="F68" s="125">
        <f t="shared" si="2"/>
        <v>34282554.980728753</v>
      </c>
      <c r="G68" s="126">
        <f>D68/'Generation plant Input'!$D$8/10000</f>
        <v>15.201144374140364</v>
      </c>
      <c r="H68" s="123">
        <f t="shared" si="3"/>
        <v>7.7568222021214979</v>
      </c>
    </row>
    <row r="69" spans="2:8" x14ac:dyDescent="0.25">
      <c r="B69" s="122">
        <f>'Levelized PV Future Prod'!B72</f>
        <v>2082</v>
      </c>
      <c r="C69" s="123">
        <f>'Generation plant Input'!$D$12*0.95/(1.16)</f>
        <v>5.1676724137931034</v>
      </c>
      <c r="D69" s="124">
        <f>C69*'Marginal Supply Costs'!I70*1000</f>
        <v>4259633.9614798715</v>
      </c>
      <c r="E69" s="124">
        <f>D69/(1+'Levelized PV Future Prod'!$M$1)^('Levelized PV Future Prod'!B72-'Levelized PV Future Prod'!$M$3)</f>
        <v>143803.48720245835</v>
      </c>
      <c r="F69" s="125">
        <f t="shared" si="2"/>
        <v>34426358.467931211</v>
      </c>
      <c r="G69" s="126">
        <f>D69/'Generation plant Input'!$D$8/10000</f>
        <v>15.461466284863418</v>
      </c>
      <c r="H69" s="123">
        <f t="shared" si="3"/>
        <v>7.7568222021214979</v>
      </c>
    </row>
    <row r="70" spans="2:8" x14ac:dyDescent="0.25">
      <c r="B70" s="122">
        <f>'Levelized PV Future Prod'!B73</f>
        <v>2083</v>
      </c>
      <c r="C70" s="123">
        <f>'Generation plant Input'!$D$12*0.95/(1.16)</f>
        <v>5.1676724137931034</v>
      </c>
      <c r="D70" s="124">
        <f>C70*'Marginal Supply Costs'!I71*1000</f>
        <v>4332580.8413029211</v>
      </c>
      <c r="E70" s="124">
        <f>D70/(1+'Levelized PV Future Prod'!$M$1)^('Levelized PV Future Prod'!B73-'Levelized PV Future Prod'!$M$3)</f>
        <v>138234.7073101498</v>
      </c>
      <c r="F70" s="125">
        <f t="shared" si="2"/>
        <v>34564593.175241359</v>
      </c>
      <c r="G70" s="126">
        <f>D70/'Generation plant Input'!$D$8/10000</f>
        <v>15.726246247923488</v>
      </c>
      <c r="H70" s="123">
        <f t="shared" si="3"/>
        <v>7.7568222021214979</v>
      </c>
    </row>
    <row r="71" spans="2:8" x14ac:dyDescent="0.25">
      <c r="B71" s="122">
        <f>'Levelized PV Future Prod'!B74</f>
        <v>2084</v>
      </c>
      <c r="C71" s="123">
        <f>'Generation plant Input'!$D$12*0.95/(1.16)</f>
        <v>5.1676724137931034</v>
      </c>
      <c r="D71" s="124">
        <f>C71*'Marginal Supply Costs'!I72*1000</f>
        <v>4406776.9475440243</v>
      </c>
      <c r="E71" s="124">
        <f>D71/(1+'Levelized PV Future Prod'!$M$1)^('Levelized PV Future Prod'!B74-'Levelized PV Future Prod'!$M$3)</f>
        <v>132881.57802612812</v>
      </c>
      <c r="F71" s="125">
        <f t="shared" si="2"/>
        <v>34697474.753267489</v>
      </c>
      <c r="G71" s="126">
        <f>D71/'Generation plant Input'!$D$8/10000</f>
        <v>15.995560608145277</v>
      </c>
      <c r="H71" s="123">
        <f t="shared" si="3"/>
        <v>7.7568222021214979</v>
      </c>
    </row>
    <row r="72" spans="2:8" x14ac:dyDescent="0.25">
      <c r="B72" s="122">
        <f>'Levelized PV Future Prod'!B75</f>
        <v>2085</v>
      </c>
      <c r="C72" s="123">
        <f>'Generation plant Input'!$D$12*0.95/(1.16)</f>
        <v>5.1676724137931034</v>
      </c>
      <c r="D72" s="124">
        <f>C72*'Marginal Supply Costs'!I73*1000</f>
        <v>4482243.673395698</v>
      </c>
      <c r="E72" s="124">
        <f>D72/(1+'Levelized PV Future Prod'!$M$1)^('Levelized PV Future Prod'!B75-'Levelized PV Future Prod'!$M$3)</f>
        <v>127735.74829580789</v>
      </c>
      <c r="F72" s="125">
        <f t="shared" si="2"/>
        <v>34825210.501563296</v>
      </c>
      <c r="G72" s="126">
        <f>D72/'Generation plant Input'!$D$8/10000</f>
        <v>16.269487017770228</v>
      </c>
      <c r="H72" s="123">
        <f t="shared" si="3"/>
        <v>7.7568222021214979</v>
      </c>
    </row>
    <row r="73" spans="2:8" x14ac:dyDescent="0.25">
      <c r="B73" s="122">
        <f>'Levelized PV Future Prod'!B76</f>
        <v>2086</v>
      </c>
      <c r="C73" s="123">
        <f>'Generation plant Input'!$D$12*0.95/(1.16)</f>
        <v>5.1676724137931034</v>
      </c>
      <c r="D73" s="124">
        <f>C73*'Marginal Supply Costs'!I74*1000</f>
        <v>4559002.7784121362</v>
      </c>
      <c r="E73" s="124">
        <f>D73/(1+'Levelized PV Future Prod'!$M$1)^('Levelized PV Future Prod'!B76-'Levelized PV Future Prod'!$M$3)</f>
        <v>122789.19045860322</v>
      </c>
      <c r="F73" s="125">
        <f t="shared" si="2"/>
        <v>34947999.692021899</v>
      </c>
      <c r="G73" s="126">
        <f>D73/'Generation plant Input'!$D$8/10000</f>
        <v>16.548104458846229</v>
      </c>
      <c r="H73" s="123">
        <f t="shared" si="3"/>
        <v>7.7568222021214979</v>
      </c>
    </row>
    <row r="74" spans="2:8" x14ac:dyDescent="0.25">
      <c r="B74" s="122">
        <f>'Levelized PV Future Prod'!B77</f>
        <v>2087</v>
      </c>
      <c r="C74" s="123">
        <f>'Generation plant Input'!$D$12*0.95/(1.16)</f>
        <v>5.1676724137931034</v>
      </c>
      <c r="D74" s="124">
        <f>C74*'Marginal Supply Costs'!I75*1000</f>
        <v>4637076.3947832109</v>
      </c>
      <c r="E74" s="124">
        <f>D74/(1+'Levelized PV Future Prod'!$M$1)^('Levelized PV Future Prod'!B77-'Levelized PV Future Prod'!$M$3)</f>
        <v>118034.18772451775</v>
      </c>
      <c r="F74" s="125">
        <f t="shared" ref="F74:F89" si="4">E74+F73</f>
        <v>35066033.879746415</v>
      </c>
      <c r="G74" s="126">
        <f>D74/'Generation plant Input'!$D$8/10000</f>
        <v>16.831493266000763</v>
      </c>
      <c r="H74" s="123">
        <f t="shared" si="3"/>
        <v>7.7568222021214979</v>
      </c>
    </row>
    <row r="75" spans="2:8" x14ac:dyDescent="0.25">
      <c r="B75" s="122">
        <f>'Levelized PV Future Prod'!B78</f>
        <v>2088</v>
      </c>
      <c r="C75" s="123">
        <f>'Generation plant Input'!$D$12*0.95/(1.16)</f>
        <v>5.1676724137931034</v>
      </c>
      <c r="D75" s="124">
        <f>C75*'Marginal Supply Costs'!I76*1000</f>
        <v>4716487.033715914</v>
      </c>
      <c r="E75" s="124">
        <f>D75/(1+'Levelized PV Future Prod'!$M$1)^('Levelized PV Future Prod'!B78-'Levelized PV Future Prod'!$M$3)</f>
        <v>113463.32213570313</v>
      </c>
      <c r="F75" s="125">
        <f t="shared" si="4"/>
        <v>35179497.201882116</v>
      </c>
      <c r="G75" s="126">
        <f>D75/'Generation plant Input'!$D$8/10000</f>
        <v>17.119735149604043</v>
      </c>
      <c r="H75" s="123">
        <f t="shared" ref="H75:H89" si="5">H74</f>
        <v>7.7568222021214979</v>
      </c>
    </row>
    <row r="76" spans="2:8" x14ac:dyDescent="0.25">
      <c r="B76" s="122">
        <f>'Levelized PV Future Prod'!B79</f>
        <v>2089</v>
      </c>
      <c r="C76" s="123">
        <f>'Generation plant Input'!$D$12*0.95/(1.16)</f>
        <v>5.1676724137931034</v>
      </c>
      <c r="D76" s="124">
        <f>C76*'Marginal Supply Costs'!I77*1000</f>
        <v>4797257.5919250781</v>
      </c>
      <c r="E76" s="124">
        <f>D76/(1+'Levelized PV Future Prod'!$M$1)^('Levelized PV Future Prod'!B79-'Levelized PV Future Prod'!$M$3)</f>
        <v>109069.46299420495</v>
      </c>
      <c r="F76" s="125">
        <f t="shared" si="4"/>
        <v>35288566.664876319</v>
      </c>
      <c r="G76" s="126">
        <f>D76/'Generation plant Input'!$D$8/10000</f>
        <v>17.412913219328779</v>
      </c>
      <c r="H76" s="123">
        <f t="shared" si="5"/>
        <v>7.7568222021214979</v>
      </c>
    </row>
    <row r="77" spans="2:8" x14ac:dyDescent="0.25">
      <c r="B77" s="122">
        <f>'Levelized PV Future Prod'!B80</f>
        <v>2090</v>
      </c>
      <c r="C77" s="123">
        <f>'Generation plant Input'!$D$12*0.95/(1.16)</f>
        <v>5.1676724137931034</v>
      </c>
      <c r="D77" s="124">
        <f>C77*'Marginal Supply Costs'!I78*1000</f>
        <v>4879411.3582352689</v>
      </c>
      <c r="E77" s="124">
        <f>D77/(1+'Levelized PV Future Prod'!$M$1)^('Levelized PV Future Prod'!B80-'Levelized PV Future Prod'!$M$3)</f>
        <v>104845.75573784407</v>
      </c>
      <c r="F77" s="125">
        <f t="shared" si="4"/>
        <v>35393412.420614161</v>
      </c>
      <c r="G77" s="126">
        <f>D77/'Generation plant Input'!$D$8/10000</f>
        <v>17.711112008113499</v>
      </c>
      <c r="H77" s="123">
        <f t="shared" si="5"/>
        <v>7.7568222021214979</v>
      </c>
    </row>
    <row r="78" spans="2:8" x14ac:dyDescent="0.25">
      <c r="B78" s="122">
        <f>'Levelized PV Future Prod'!B81</f>
        <v>2091</v>
      </c>
      <c r="C78" s="123">
        <f>'Generation plant Input'!$D$12*0.95/(1.16)</f>
        <v>5.1676724137931034</v>
      </c>
      <c r="D78" s="124">
        <f>C78*'Marginal Supply Costs'!I79*1000</f>
        <v>4962972.020295714</v>
      </c>
      <c r="E78" s="124">
        <f>D78/(1+'Levelized PV Future Prod'!$M$1)^('Levelized PV Future Prod'!B81-'Levelized PV Future Prod'!$M$3)</f>
        <v>100785.61124687783</v>
      </c>
      <c r="F78" s="125">
        <f t="shared" si="4"/>
        <v>35494198.031861037</v>
      </c>
      <c r="G78" s="126">
        <f>D78/'Generation plant Input'!$D$8/10000</f>
        <v>18.014417496536165</v>
      </c>
      <c r="H78" s="123">
        <f t="shared" si="5"/>
        <v>7.7568222021214979</v>
      </c>
    </row>
    <row r="79" spans="2:8" x14ac:dyDescent="0.25">
      <c r="B79" s="122">
        <f>'Levelized PV Future Prod'!B82</f>
        <v>2092</v>
      </c>
      <c r="C79" s="123">
        <f>'Generation plant Input'!$D$12*0.95/(1.16)</f>
        <v>5.1676724137931034</v>
      </c>
      <c r="D79" s="124">
        <f>C79*'Marginal Supply Costs'!I80*1000</f>
        <v>5047963.6714102374</v>
      </c>
      <c r="E79" s="124">
        <f>D79/(1+'Levelized PV Future Prod'!$M$1)^('Levelized PV Future Prod'!B82-'Levelized PV Future Prod'!$M$3)</f>
        <v>96882.695564760463</v>
      </c>
      <c r="F79" s="125">
        <f t="shared" si="4"/>
        <v>35591080.727425799</v>
      </c>
      <c r="G79" s="126">
        <f>D79/'Generation plant Input'!$D$8/10000</f>
        <v>18.322917137605216</v>
      </c>
      <c r="H79" s="123">
        <f t="shared" si="5"/>
        <v>7.7568222021214979</v>
      </c>
    </row>
    <row r="80" spans="2:8" x14ac:dyDescent="0.25">
      <c r="B80" s="122">
        <f>'Levelized PV Future Prod'!B83</f>
        <v>2093</v>
      </c>
      <c r="C80" s="123">
        <f>'Generation plant Input'!$D$12*0.95/(1.16)</f>
        <v>5.1676724137931034</v>
      </c>
      <c r="D80" s="124">
        <f>C80*'Marginal Supply Costs'!I81*1000</f>
        <v>5134410.8174841581</v>
      </c>
      <c r="E80" s="124">
        <f>D80/(1+'Levelized PV Future Prod'!$M$1)^('Levelized PV Future Prod'!B83-'Levelized PV Future Prod'!$M$3)</f>
        <v>93130.920016966484</v>
      </c>
      <c r="F80" s="125">
        <f t="shared" si="4"/>
        <v>35684211.647442766</v>
      </c>
      <c r="G80" s="126">
        <f>D80/'Generation plant Input'!$D$8/10000</f>
        <v>18.636699881975165</v>
      </c>
      <c r="H80" s="123">
        <f t="shared" si="5"/>
        <v>7.7568222021214979</v>
      </c>
    </row>
    <row r="81" spans="2:8" x14ac:dyDescent="0.25">
      <c r="B81" s="122">
        <f>'Levelized PV Future Prod'!B84</f>
        <v>2094</v>
      </c>
      <c r="C81" s="123">
        <f>'Generation plant Input'!$D$12*0.95/(1.16)</f>
        <v>5.1676724137931034</v>
      </c>
      <c r="D81" s="124">
        <f>C81*'Marginal Supply Costs'!I82*1000</f>
        <v>5222338.3840901544</v>
      </c>
      <c r="E81" s="124">
        <f>D81/(1+'Levelized PV Future Prod'!$M$1)^('Levelized PV Future Prod'!B84-'Levelized PV Future Prod'!$M$3)</f>
        <v>89524.431712461635</v>
      </c>
      <c r="F81" s="125">
        <f t="shared" si="4"/>
        <v>35773736.079155229</v>
      </c>
      <c r="G81" s="126">
        <f>D81/'Generation plant Input'!$D$8/10000</f>
        <v>18.955856203594028</v>
      </c>
      <c r="H81" s="123">
        <f t="shared" si="5"/>
        <v>7.7568222021214979</v>
      </c>
    </row>
    <row r="82" spans="2:8" x14ac:dyDescent="0.25">
      <c r="B82" s="122">
        <f>'Levelized PV Future Prod'!B85</f>
        <v>2095</v>
      </c>
      <c r="C82" s="123">
        <f>'Generation plant Input'!$D$12*0.95/(1.16)</f>
        <v>5.1676724137931034</v>
      </c>
      <c r="D82" s="124">
        <f>C82*'Marginal Supply Costs'!I83*1000</f>
        <v>5311771.7236551279</v>
      </c>
      <c r="E82" s="124">
        <f>D82/(1+'Levelized PV Future Prod'!$M$1)^('Levelized PV Future Prod'!B85-'Levelized PV Future Prod'!$M$3)</f>
        <v>86057.604413003879</v>
      </c>
      <c r="F82" s="125">
        <f t="shared" si="4"/>
        <v>35859793.683568232</v>
      </c>
      <c r="G82" s="126">
        <f>D82/'Generation plant Input'!$D$8/10000</f>
        <v>19.280478125789937</v>
      </c>
      <c r="H82" s="123">
        <f t="shared" si="5"/>
        <v>7.7568222021214979</v>
      </c>
    </row>
    <row r="83" spans="2:8" x14ac:dyDescent="0.25">
      <c r="B83" s="122">
        <f>'Levelized PV Future Prod'!B86</f>
        <v>2096</v>
      </c>
      <c r="C83" s="123">
        <f>'Generation plant Input'!$D$12*0.95/(1.16)</f>
        <v>5.1676724137931034</v>
      </c>
      <c r="D83" s="124">
        <f>C83*'Marginal Supply Costs'!I84*1000</f>
        <v>5402736.6227701521</v>
      </c>
      <c r="E83" s="124">
        <f>D83/(1+'Levelized PV Future Prod'!$M$1)^('Levelized PV Future Prod'!B86-'Levelized PV Future Prod'!$M$3)</f>
        <v>82725.029756030024</v>
      </c>
      <c r="F83" s="125">
        <f t="shared" si="4"/>
        <v>35942518.713324264</v>
      </c>
      <c r="G83" s="126">
        <f>D83/'Generation plant Input'!$D$8/10000</f>
        <v>19.610659247804545</v>
      </c>
      <c r="H83" s="123">
        <f t="shared" si="5"/>
        <v>7.7568222021214979</v>
      </c>
    </row>
    <row r="84" spans="2:8" x14ac:dyDescent="0.25">
      <c r="B84" s="122">
        <f>'Levelized PV Future Prod'!B87</f>
        <v>2097</v>
      </c>
      <c r="C84" s="123">
        <f>'Generation plant Input'!$D$12*0.95/(1.16)</f>
        <v>5.1676724137931034</v>
      </c>
      <c r="D84" s="124">
        <f>C84*'Marginal Supply Costs'!I85*1000</f>
        <v>5495259.3096255921</v>
      </c>
      <c r="E84" s="124">
        <f>D84/(1+'Levelized PV Future Prod'!$M$1)^('Levelized PV Future Prod'!B87-'Levelized PV Future Prod'!$M$3)</f>
        <v>79521.50881743533</v>
      </c>
      <c r="F84" s="125">
        <f t="shared" si="4"/>
        <v>36022040.222141698</v>
      </c>
      <c r="G84" s="126">
        <f>D84/'Generation plant Input'!$D$8/10000</f>
        <v>19.946494771780735</v>
      </c>
      <c r="H84" s="123">
        <f t="shared" si="5"/>
        <v>7.7568222021214979</v>
      </c>
    </row>
    <row r="85" spans="2:8" x14ac:dyDescent="0.25">
      <c r="B85" s="122">
        <f>'Levelized PV Future Prod'!B88</f>
        <v>2098</v>
      </c>
      <c r="C85" s="123">
        <f>'Generation plant Input'!$D$12*0.95/(1.16)</f>
        <v>5.1676724137931034</v>
      </c>
      <c r="D85" s="124">
        <f>C85*'Marginal Supply Costs'!I86*1000</f>
        <v>5589366.46157357</v>
      </c>
      <c r="E85" s="124">
        <f>D85/(1+'Levelized PV Future Prod'!$M$1)^('Levelized PV Future Prod'!B88-'Levelized PV Future Prod'!$M$3)</f>
        <v>76442.044001084199</v>
      </c>
      <c r="F85" s="125">
        <f t="shared" si="4"/>
        <v>36098482.266142786</v>
      </c>
      <c r="G85" s="126">
        <f>D85/'Generation plant Input'!$D$8/10000</f>
        <v>20.288081530212594</v>
      </c>
      <c r="H85" s="123">
        <f t="shared" si="5"/>
        <v>7.7568222021214979</v>
      </c>
    </row>
    <row r="86" spans="2:8" x14ac:dyDescent="0.25">
      <c r="B86" s="122">
        <f>'Levelized PV Future Prod'!B89</f>
        <v>2099</v>
      </c>
      <c r="C86" s="123">
        <f>'Generation plant Input'!$D$12*0.95/(1.16)</f>
        <v>5.1676724137931034</v>
      </c>
      <c r="D86" s="124">
        <f>C86*'Marginal Supply Costs'!I87*1000</f>
        <v>5685085.212819919</v>
      </c>
      <c r="E86" s="124">
        <f>D86/(1+'Levelized PV Future Prod'!$M$1)^('Levelized PV Future Prod'!B89-'Levelized PV Future Prod'!$M$3)</f>
        <v>73481.831242398563</v>
      </c>
      <c r="F86" s="125">
        <f t="shared" si="4"/>
        <v>36171964.097385183</v>
      </c>
      <c r="G86" s="126">
        <f>D86/'Generation plant Input'!$D$8/10000</f>
        <v>20.635518013865404</v>
      </c>
      <c r="H86" s="123">
        <f t="shared" si="5"/>
        <v>7.7568222021214979</v>
      </c>
    </row>
    <row r="87" spans="2:8" x14ac:dyDescent="0.25">
      <c r="B87" s="122">
        <f>'Levelized PV Future Prod'!B90</f>
        <v>2100</v>
      </c>
      <c r="C87" s="123">
        <f>'Generation plant Input'!$D$12*0.95/(1.16)</f>
        <v>5.1676724137931034</v>
      </c>
      <c r="D87" s="124">
        <f>C87*'Marginal Supply Costs'!I88*1000</f>
        <v>5782443.1622478766</v>
      </c>
      <c r="E87" s="124">
        <f>D87/(1+'Levelized PV Future Prod'!$M$1)^('Levelized PV Future Prod'!B90-'Levelized PV Future Prod'!$M$3)</f>
        <v>70636.252513862099</v>
      </c>
      <c r="F87" s="125">
        <f t="shared" si="4"/>
        <v>36242600.349899046</v>
      </c>
      <c r="G87" s="126">
        <f>D87/'Generation plant Input'!$D$8/10000</f>
        <v>20.98890440017378</v>
      </c>
      <c r="H87" s="123">
        <f t="shared" si="5"/>
        <v>7.7568222021214979</v>
      </c>
    </row>
    <row r="88" spans="2:8" x14ac:dyDescent="0.25">
      <c r="B88" s="122">
        <f>'Levelized PV Future Prod'!B91</f>
        <v>2101</v>
      </c>
      <c r="C88" s="123">
        <f>'Generation plant Input'!$D$12*0.95/(1.16)</f>
        <v>5.1676724137931034</v>
      </c>
      <c r="D88" s="124">
        <f>C88*'Marginal Supply Costs'!I89*1000</f>
        <v>5881468.3813757589</v>
      </c>
      <c r="E88" s="124">
        <f>D88/(1+'Levelized PV Future Prod'!$M$1)^('Levelized PV Future Prod'!B91-'Levelized PV Future Prod'!$M$3)</f>
        <v>67900.868620748151</v>
      </c>
      <c r="F88" s="125">
        <f t="shared" si="4"/>
        <v>36310501.218519792</v>
      </c>
      <c r="G88" s="126">
        <f>D88/'Generation plant Input'!$D$8/10000</f>
        <v>21.348342582126165</v>
      </c>
      <c r="H88" s="123">
        <f t="shared" si="5"/>
        <v>7.7568222021214979</v>
      </c>
    </row>
    <row r="89" spans="2:8" x14ac:dyDescent="0.25">
      <c r="B89" s="122">
        <f>'Levelized PV Future Prod'!B92</f>
        <v>2102</v>
      </c>
      <c r="C89" s="123">
        <f>'Generation plant Input'!$D$12*0.95/(1.16)</f>
        <v>5.1676724137931034</v>
      </c>
      <c r="D89" s="124">
        <f>C89*'Marginal Supply Costs'!I90*1000</f>
        <v>5982189.422450901</v>
      </c>
      <c r="E89" s="124">
        <f>D89/(1+'Levelized PV Future Prod'!$M$1)^('Levelized PV Future Prod'!B92-'Levelized PV Future Prod'!$M$3)</f>
        <v>65271.412275832445</v>
      </c>
      <c r="F89" s="125">
        <f t="shared" si="4"/>
        <v>36375772.630795628</v>
      </c>
      <c r="G89" s="126">
        <f>D89/'Generation plant Input'!$D$8/10000</f>
        <v>21.713936197643921</v>
      </c>
      <c r="H89" s="123">
        <f t="shared" si="5"/>
        <v>7.7568222021214979</v>
      </c>
    </row>
  </sheetData>
  <mergeCells count="9">
    <mergeCell ref="C4:C6"/>
    <mergeCell ref="B4:B6"/>
    <mergeCell ref="B2:H2"/>
    <mergeCell ref="B3:H3"/>
    <mergeCell ref="H4:H6"/>
    <mergeCell ref="G4:G6"/>
    <mergeCell ref="D4:D6"/>
    <mergeCell ref="E4:E6"/>
    <mergeCell ref="F4:F6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b9f5cce-8978-4b57-8055-abe6ee7aa763">&lt;div&gt;&lt;/div&gt;</Notes1>
    <TopicTaxHTField0 xmlns="bb9f5cce-8978-4b57-8055-abe6ee7aa7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Inputs</TermName>
          <TermId xmlns="http://schemas.microsoft.com/office/infopath/2007/PartnerControls">a8fa5331-53ee-40db-8a55-c8874a9b4e02</TermId>
        </TermInfo>
      </Terms>
    </TopicTaxHTField0>
    <TaxCatchAll xmlns="bb9f5cce-8978-4b57-8055-abe6ee7aa763">
      <Value>46</Value>
    </TaxCatchAll>
    <Project xmlns="bb9f5cce-8978-4b57-8055-abe6ee7aa763">2022 CBA</Project>
    <Published_x0020_Document_x0020_Type xmlns="bb9f5cce-8978-4b57-8055-abe6ee7aa763" xsi:nil="true"/>
    <Published_x0020_Document_x0020_Status xmlns="bb9f5cce-8978-4b57-8055-abe6ee7aa763" xsi:nil="true"/>
    <Year xmlns="bb9f5cce-8978-4b57-8055-abe6ee7aa76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416FAB1096598B42ADE5F8B6C491A1CA" ma:contentTypeVersion="2" ma:contentTypeDescription="" ma:contentTypeScope="" ma:versionID="0dd43b5f94f50411b43b57dd855875e3">
  <xsd:schema xmlns:xsd="http://www.w3.org/2001/XMLSchema" xmlns:xs="http://www.w3.org/2001/XMLSchema" xmlns:p="http://schemas.microsoft.com/office/2006/metadata/properties" xmlns:ns2="bb9f5cce-8978-4b57-8055-abe6ee7aa763" xmlns:ns4="5597ee5d-860a-4dc4-a254-5ee33acc8624" targetNamespace="http://schemas.microsoft.com/office/2006/metadata/properties" ma:root="true" ma:fieldsID="555cc40ea5626875be99478412030c5f" ns2:_="" ns4:_="">
    <xsd:import namespace="bb9f5cce-8978-4b57-8055-abe6ee7aa763"/>
    <xsd:import namespace="5597ee5d-860a-4dc4-a254-5ee33acc8624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7ee5d-860a-4dc4-a254-5ee33acc86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2289BD-C98C-4799-8247-67ADFF7E228E}"/>
</file>

<file path=customXml/itemProps2.xml><?xml version="1.0" encoding="utf-8"?>
<ds:datastoreItem xmlns:ds="http://schemas.openxmlformats.org/officeDocument/2006/customXml" ds:itemID="{CD9DC765-3185-41A7-BCCF-01537EEA4969}"/>
</file>

<file path=customXml/itemProps3.xml><?xml version="1.0" encoding="utf-8"?>
<ds:datastoreItem xmlns:ds="http://schemas.openxmlformats.org/officeDocument/2006/customXml" ds:itemID="{CAD0CF55-7D76-45E4-801E-6DB6D6592D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Input Capital &amp; Operating Costs</vt:lpstr>
      <vt:lpstr>Generation plant Input</vt:lpstr>
      <vt:lpstr>Marginal Supply Costs</vt:lpstr>
      <vt:lpstr>Escalation Sheet</vt:lpstr>
      <vt:lpstr>Gen H 8%CCA</vt:lpstr>
      <vt:lpstr>Levelized PV Future Prod</vt:lpstr>
      <vt:lpstr>Energy Benefit</vt:lpstr>
      <vt:lpstr>Capacity Benefit (R.O.R)</vt:lpstr>
      <vt:lpstr>Capacity Benefit (Dispatch)</vt:lpstr>
    </vt:vector>
  </TitlesOfParts>
  <Company>Newfoundland Power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NPV sheet for 2022 Capital Budgeting Proposals</dc:title>
  <dc:creator>Geoff Emberley</dc:creator>
  <cp:lastModifiedBy>supersetup</cp:lastModifiedBy>
  <cp:lastPrinted>2019-04-23T13:56:16Z</cp:lastPrinted>
  <dcterms:created xsi:type="dcterms:W3CDTF">2000-07-24T16:41:10Z</dcterms:created>
  <dcterms:modified xsi:type="dcterms:W3CDTF">2021-08-02T16:02:24Z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>46;#Budget Inputs|a8fa5331-53ee-40db-8a55-c8874a9b4e02</vt:lpwstr>
  </property>
  <property fmtid="{D5CDD505-2E9C-101B-9397-08002B2CF9AE}" pid="3" name="ContentTypeId">
    <vt:lpwstr>0x01010087DDA8BE470AFE4993BEDB69BC0B40F6020100416FAB1096598B42ADE5F8B6C491A1CA</vt:lpwstr>
  </property>
  <property fmtid="{D5CDD505-2E9C-101B-9397-08002B2CF9AE}" pid="4" name="Notes1">
    <vt:lpwstr>&lt;div&gt;&lt;/div&gt;</vt:lpwstr>
  </property>
  <property fmtid="{D5CDD505-2E9C-101B-9397-08002B2CF9AE}" pid="5" name="TopicTaxHTField0">
    <vt:lpwstr>Budget Inputs|a8fa5331-53ee-40db-8a55-c8874a9b4e02</vt:lpwstr>
  </property>
  <property fmtid="{D5CDD505-2E9C-101B-9397-08002B2CF9AE}" pid="6" name="Document Status">
    <vt:lpwstr>Draft</vt:lpwstr>
  </property>
  <property fmtid="{D5CDD505-2E9C-101B-9397-08002B2CF9AE}" pid="7" name="Document Type">
    <vt:lpwstr>Model</vt:lpwstr>
  </property>
</Properties>
</file>